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g\murraylab_tools\examples\Aug_26_2024_AG\"/>
    </mc:Choice>
  </mc:AlternateContent>
  <xr:revisionPtr revIDLastSave="0" documentId="13_ncr:1_{4510ECAD-B62F-46E6-BFE3-164795E069E4}" xr6:coauthVersionLast="47" xr6:coauthVersionMax="47" xr10:uidLastSave="{00000000-0000-0000-0000-000000000000}"/>
  <bookViews>
    <workbookView xWindow="-120" yWindow="-120" windowWidth="51840" windowHeight="21120" xr2:uid="{CE40A68C-9544-4E55-9D79-32336A2BB9E1}"/>
  </bookViews>
  <sheets>
    <sheet name="association_spreadsheet (nM)" sheetId="1" r:id="rId1"/>
    <sheet name="association_spreadsheet ng-u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43" i="1" l="1"/>
  <c r="BC43" i="1"/>
  <c r="BD43" i="1"/>
  <c r="BD38" i="1" l="1"/>
  <c r="T8" i="1"/>
  <c r="T7" i="1"/>
  <c r="T6" i="1"/>
  <c r="T9" i="1"/>
  <c r="BM9" i="2"/>
  <c r="AD9" i="1"/>
  <c r="I13" i="2"/>
  <c r="F13" i="2"/>
  <c r="D13" i="2"/>
  <c r="AO12" i="2"/>
  <c r="AM12" i="2"/>
  <c r="AL12" i="2"/>
  <c r="AK12" i="2"/>
  <c r="AH12" i="2"/>
  <c r="AG12" i="2"/>
  <c r="AE12" i="2"/>
  <c r="AD12" i="2"/>
  <c r="AC12" i="2"/>
  <c r="Z12" i="2"/>
  <c r="Y12" i="2"/>
  <c r="W12" i="2"/>
  <c r="V12" i="2"/>
  <c r="U12" i="2"/>
  <c r="R12" i="2"/>
  <c r="Q12" i="2"/>
  <c r="O12" i="2"/>
  <c r="N12" i="2"/>
  <c r="M12" i="2"/>
  <c r="J12" i="2"/>
  <c r="I12" i="2"/>
  <c r="F12" i="2"/>
  <c r="AJ12" i="2" s="1"/>
  <c r="D12" i="2"/>
  <c r="I11" i="2"/>
  <c r="F11" i="2"/>
  <c r="AM11" i="2" s="1"/>
  <c r="D11" i="2"/>
  <c r="AM10" i="2"/>
  <c r="AK10" i="2"/>
  <c r="AJ10" i="2"/>
  <c r="AI10" i="2"/>
  <c r="AE10" i="2"/>
  <c r="AC10" i="2"/>
  <c r="AB10" i="2"/>
  <c r="AA10" i="2"/>
  <c r="W10" i="2"/>
  <c r="U10" i="2"/>
  <c r="T10" i="2"/>
  <c r="S10" i="2"/>
  <c r="O10" i="2"/>
  <c r="M10" i="2"/>
  <c r="L10" i="2"/>
  <c r="K10" i="2"/>
  <c r="I10" i="2"/>
  <c r="F10" i="2"/>
  <c r="AH10" i="2" s="1"/>
  <c r="D10" i="2"/>
  <c r="AM9" i="2"/>
  <c r="AL9" i="2"/>
  <c r="AE9" i="2"/>
  <c r="AD9" i="2"/>
  <c r="W9" i="2"/>
  <c r="V9" i="2"/>
  <c r="O9" i="2"/>
  <c r="N9" i="2"/>
  <c r="I9" i="2"/>
  <c r="F9" i="2"/>
  <c r="AK9" i="2" s="1"/>
  <c r="D9" i="2"/>
  <c r="AO8" i="2"/>
  <c r="AM8" i="2"/>
  <c r="AL8" i="2"/>
  <c r="AK8" i="2"/>
  <c r="AJ8" i="2"/>
  <c r="AI8" i="2"/>
  <c r="AH8" i="2"/>
  <c r="AG8" i="2"/>
  <c r="AE8" i="2"/>
  <c r="AD8" i="2"/>
  <c r="AC8" i="2"/>
  <c r="AB8" i="2"/>
  <c r="AA8" i="2"/>
  <c r="Z8" i="2"/>
  <c r="Y8" i="2"/>
  <c r="W8" i="2"/>
  <c r="V8" i="2"/>
  <c r="U8" i="2"/>
  <c r="T8" i="2"/>
  <c r="S8" i="2"/>
  <c r="R8" i="2"/>
  <c r="Q8" i="2"/>
  <c r="O8" i="2"/>
  <c r="N8" i="2"/>
  <c r="M8" i="2"/>
  <c r="L8" i="2"/>
  <c r="K8" i="2"/>
  <c r="J8" i="2"/>
  <c r="I8" i="2"/>
  <c r="F8" i="2"/>
  <c r="AN8" i="2" s="1"/>
  <c r="D8" i="2"/>
  <c r="AM7" i="2"/>
  <c r="AL7" i="2"/>
  <c r="AK7" i="2"/>
  <c r="AJ7" i="2"/>
  <c r="AE7" i="2"/>
  <c r="AD7" i="2"/>
  <c r="AC7" i="2"/>
  <c r="AB7" i="2"/>
  <c r="W7" i="2"/>
  <c r="V7" i="2"/>
  <c r="U7" i="2"/>
  <c r="T7" i="2"/>
  <c r="O7" i="2"/>
  <c r="N7" i="2"/>
  <c r="M7" i="2"/>
  <c r="L7" i="2"/>
  <c r="I7" i="2"/>
  <c r="F7" i="2"/>
  <c r="AI7" i="2" s="1"/>
  <c r="D7" i="2"/>
  <c r="AM6" i="2"/>
  <c r="AE6" i="2"/>
  <c r="W6" i="2"/>
  <c r="O6" i="2"/>
  <c r="I6" i="2"/>
  <c r="F6" i="2"/>
  <c r="AL6" i="2" s="1"/>
  <c r="D6" i="2"/>
  <c r="AM5" i="2"/>
  <c r="AL5" i="2"/>
  <c r="AK5" i="2"/>
  <c r="AJ5" i="2"/>
  <c r="AI5" i="2"/>
  <c r="AH5" i="2"/>
  <c r="AE5" i="2"/>
  <c r="AD5" i="2"/>
  <c r="AC5" i="2"/>
  <c r="AB5" i="2"/>
  <c r="AA5" i="2"/>
  <c r="Z5" i="2"/>
  <c r="W5" i="2"/>
  <c r="V5" i="2"/>
  <c r="U5" i="2"/>
  <c r="T5" i="2"/>
  <c r="S5" i="2"/>
  <c r="R5" i="2"/>
  <c r="O5" i="2"/>
  <c r="N5" i="2"/>
  <c r="M5" i="2"/>
  <c r="L5" i="2"/>
  <c r="K5" i="2"/>
  <c r="J5" i="2"/>
  <c r="I5" i="2"/>
  <c r="F5" i="2"/>
  <c r="AO5" i="2" s="1"/>
  <c r="D5" i="2"/>
  <c r="AY38" i="1"/>
  <c r="AW38" i="1" s="1"/>
  <c r="AU38" i="1"/>
  <c r="AM13" i="2" l="1"/>
  <c r="AM4" i="2" s="1"/>
  <c r="U13" i="2"/>
  <c r="AE13" i="2"/>
  <c r="V13" i="2"/>
  <c r="S13" i="2"/>
  <c r="Q9" i="2"/>
  <c r="Y9" i="2"/>
  <c r="AG9" i="2"/>
  <c r="AO9" i="2"/>
  <c r="N10" i="2"/>
  <c r="V10" i="2"/>
  <c r="AD10" i="2"/>
  <c r="AL10" i="2"/>
  <c r="AL13" i="2" s="1"/>
  <c r="K11" i="2"/>
  <c r="S11" i="2"/>
  <c r="AA11" i="2"/>
  <c r="AI11" i="2"/>
  <c r="P12" i="2"/>
  <c r="X12" i="2"/>
  <c r="AF12" i="2"/>
  <c r="AN12" i="2"/>
  <c r="AF11" i="2"/>
  <c r="P6" i="2"/>
  <c r="Q11" i="2"/>
  <c r="AG6" i="2"/>
  <c r="P9" i="2"/>
  <c r="AF9" i="2"/>
  <c r="Z11" i="2"/>
  <c r="J6" i="2"/>
  <c r="J13" i="2" s="1"/>
  <c r="S6" i="2"/>
  <c r="S4" i="2" s="1"/>
  <c r="P11" i="2"/>
  <c r="X6" i="2"/>
  <c r="AG11" i="2"/>
  <c r="Y6" i="2"/>
  <c r="X9" i="2"/>
  <c r="J11" i="2"/>
  <c r="AH11" i="2"/>
  <c r="R6" i="2"/>
  <c r="R13" i="2" s="1"/>
  <c r="AA6" i="2"/>
  <c r="P7" i="2"/>
  <c r="AN7" i="2"/>
  <c r="T11" i="2"/>
  <c r="AB11" i="2"/>
  <c r="AJ11" i="2"/>
  <c r="Q7" i="2"/>
  <c r="Y7" i="2"/>
  <c r="AG7" i="2"/>
  <c r="AO7" i="2"/>
  <c r="K9" i="2"/>
  <c r="S9" i="2"/>
  <c r="AA9" i="2"/>
  <c r="AI9" i="2"/>
  <c r="P10" i="2"/>
  <c r="X10" i="2"/>
  <c r="AF10" i="2"/>
  <c r="AN10" i="2"/>
  <c r="M11" i="2"/>
  <c r="U11" i="2"/>
  <c r="AC11" i="2"/>
  <c r="AK11" i="2"/>
  <c r="X11" i="2"/>
  <c r="AF6" i="2"/>
  <c r="Y11" i="2"/>
  <c r="AO11" i="2"/>
  <c r="R11" i="2"/>
  <c r="AH6" i="2"/>
  <c r="AH13" i="2" s="1"/>
  <c r="AH4" i="2" s="1"/>
  <c r="K6" i="2"/>
  <c r="K13" i="2" s="1"/>
  <c r="X7" i="2"/>
  <c r="AF7" i="2"/>
  <c r="J9" i="2"/>
  <c r="Z9" i="2"/>
  <c r="L6" i="2"/>
  <c r="L4" i="2" s="1"/>
  <c r="AJ6" i="2"/>
  <c r="P5" i="2"/>
  <c r="X5" i="2"/>
  <c r="AF5" i="2"/>
  <c r="AN5" i="2"/>
  <c r="M6" i="2"/>
  <c r="U6" i="2"/>
  <c r="AC6" i="2"/>
  <c r="AK6" i="2"/>
  <c r="J7" i="2"/>
  <c r="R7" i="2"/>
  <c r="Z7" i="2"/>
  <c r="AH7" i="2"/>
  <c r="L9" i="2"/>
  <c r="T9" i="2"/>
  <c r="AB9" i="2"/>
  <c r="AJ9" i="2"/>
  <c r="Q10" i="2"/>
  <c r="Y10" i="2"/>
  <c r="AG10" i="2"/>
  <c r="AO10" i="2"/>
  <c r="N11" i="2"/>
  <c r="V11" i="2"/>
  <c r="AD11" i="2"/>
  <c r="AL11" i="2"/>
  <c r="K12" i="2"/>
  <c r="S12" i="2"/>
  <c r="AA12" i="2"/>
  <c r="AI12" i="2"/>
  <c r="AN11" i="2"/>
  <c r="AN6" i="2"/>
  <c r="Q6" i="2"/>
  <c r="AO6" i="2"/>
  <c r="AO13" i="2" s="1"/>
  <c r="AN9" i="2"/>
  <c r="L13" i="2"/>
  <c r="Z6" i="2"/>
  <c r="Z13" i="2" s="1"/>
  <c r="AI6" i="2"/>
  <c r="AI13" i="2" s="1"/>
  <c r="R9" i="2"/>
  <c r="AH9" i="2"/>
  <c r="L11" i="2"/>
  <c r="T6" i="2"/>
  <c r="T13" i="2" s="1"/>
  <c r="AB6" i="2"/>
  <c r="AB13" i="2" s="1"/>
  <c r="AB4" i="2" s="1"/>
  <c r="Q5" i="2"/>
  <c r="Y5" i="2"/>
  <c r="AG5" i="2"/>
  <c r="N6" i="2"/>
  <c r="V6" i="2"/>
  <c r="AD6" i="2"/>
  <c r="AD13" i="2" s="1"/>
  <c r="K7" i="2"/>
  <c r="S7" i="2"/>
  <c r="AA7" i="2"/>
  <c r="P8" i="2"/>
  <c r="X8" i="2"/>
  <c r="AF8" i="2"/>
  <c r="M9" i="2"/>
  <c r="M13" i="2" s="1"/>
  <c r="U9" i="2"/>
  <c r="AC9" i="2"/>
  <c r="J10" i="2"/>
  <c r="R10" i="2"/>
  <c r="Z10" i="2"/>
  <c r="O11" i="2"/>
  <c r="O13" i="2" s="1"/>
  <c r="O4" i="2" s="1"/>
  <c r="W11" i="2"/>
  <c r="AE11" i="2"/>
  <c r="AE4" i="2" s="1"/>
  <c r="L12" i="2"/>
  <c r="T12" i="2"/>
  <c r="AB12" i="2"/>
  <c r="AX38" i="1"/>
  <c r="AU42" i="1" s="1"/>
  <c r="J4" i="2" l="1"/>
  <c r="P13" i="2"/>
  <c r="P4" i="2" s="1"/>
  <c r="AJ13" i="2"/>
  <c r="AJ4" i="2" s="1"/>
  <c r="AI4" i="2"/>
  <c r="K4" i="2"/>
  <c r="AO4" i="2"/>
  <c r="W13" i="2"/>
  <c r="W4" i="2" s="1"/>
  <c r="V4" i="2"/>
  <c r="R4" i="2"/>
  <c r="AC4" i="2"/>
  <c r="N4" i="2"/>
  <c r="U4" i="2"/>
  <c r="Z4" i="2"/>
  <c r="T4" i="2"/>
  <c r="AK13" i="2"/>
  <c r="AK4" i="2" s="1"/>
  <c r="AC13" i="2"/>
  <c r="AF13" i="2"/>
  <c r="AF4" i="2"/>
  <c r="X13" i="2"/>
  <c r="X4" i="2" s="1"/>
  <c r="AA13" i="2"/>
  <c r="AA4" i="2" s="1"/>
  <c r="AG13" i="2"/>
  <c r="AG4" i="2"/>
  <c r="M4" i="2"/>
  <c r="N13" i="2"/>
  <c r="Q13" i="2"/>
  <c r="Q4" i="2"/>
  <c r="AD4" i="2"/>
  <c r="Y13" i="2"/>
  <c r="Y4" i="2" s="1"/>
  <c r="AN13" i="2"/>
  <c r="AN4" i="2" s="1"/>
  <c r="AL4" i="2"/>
  <c r="AR5" i="1"/>
  <c r="BZ5" i="1" s="1"/>
  <c r="AY17" i="2"/>
  <c r="AU21" i="2"/>
  <c r="AY22" i="2"/>
  <c r="AY23" i="2" s="1"/>
  <c r="AY25" i="2" s="1"/>
  <c r="B31" i="2"/>
  <c r="B30" i="2"/>
  <c r="B24" i="2" s="1"/>
  <c r="AU28" i="2"/>
  <c r="B28" i="2"/>
  <c r="B26" i="2"/>
  <c r="AU25" i="2"/>
  <c r="AU22" i="2"/>
  <c r="AR12" i="2"/>
  <c r="EL12" i="2" s="1"/>
  <c r="AR11" i="2"/>
  <c r="EL11" i="2" s="1"/>
  <c r="AR10" i="2"/>
  <c r="EL10" i="2" s="1"/>
  <c r="AR9" i="2"/>
  <c r="EL9" i="2" s="1"/>
  <c r="AR8" i="2"/>
  <c r="EL8" i="2" s="1"/>
  <c r="AR7" i="2"/>
  <c r="EL7" i="2" s="1"/>
  <c r="AR6" i="2"/>
  <c r="EL6" i="2" s="1"/>
  <c r="AR5" i="2"/>
  <c r="EL5" i="2" s="1"/>
  <c r="AR4" i="2"/>
  <c r="EL4" i="2" s="1"/>
  <c r="AU29" i="1"/>
  <c r="AU23" i="1"/>
  <c r="AU26" i="1"/>
  <c r="AU22" i="1"/>
  <c r="AS5" i="2" l="1"/>
  <c r="AS2" i="2"/>
  <c r="AS10" i="2"/>
  <c r="AT2" i="2"/>
  <c r="AT7" i="2" s="1"/>
  <c r="AT9" i="2"/>
  <c r="D6" i="1"/>
  <c r="D7" i="1"/>
  <c r="D8" i="1"/>
  <c r="D9" i="1"/>
  <c r="D10" i="1"/>
  <c r="D11" i="1"/>
  <c r="D12" i="1"/>
  <c r="D13" i="1"/>
  <c r="D5" i="1"/>
  <c r="AT12" i="2" l="1"/>
  <c r="AS6" i="2"/>
  <c r="AS4" i="2"/>
  <c r="AT11" i="2"/>
  <c r="AT10" i="2"/>
  <c r="AS8" i="2"/>
  <c r="AS11" i="2"/>
  <c r="AT6" i="2"/>
  <c r="AT5" i="2"/>
  <c r="AT18" i="2" s="1"/>
  <c r="AS7" i="2"/>
  <c r="AS9" i="2"/>
  <c r="AT4" i="2"/>
  <c r="AT8" i="2"/>
  <c r="AU2" i="2"/>
  <c r="AU5" i="2" s="1"/>
  <c r="AS12" i="2"/>
  <c r="B32" i="1"/>
  <c r="B31" i="1"/>
  <c r="B25" i="1" s="1"/>
  <c r="B29" i="1"/>
  <c r="B27" i="1"/>
  <c r="AR13" i="1"/>
  <c r="BZ13" i="1" s="1"/>
  <c r="I13" i="1"/>
  <c r="F13" i="1"/>
  <c r="AR12" i="1"/>
  <c r="BZ12" i="1" s="1"/>
  <c r="I12" i="1"/>
  <c r="F12" i="1"/>
  <c r="AR11" i="1"/>
  <c r="BZ11" i="1" s="1"/>
  <c r="I11" i="1"/>
  <c r="F11" i="1"/>
  <c r="AR10" i="1"/>
  <c r="BZ10" i="1" s="1"/>
  <c r="I10" i="1"/>
  <c r="F10" i="1"/>
  <c r="AR9" i="1"/>
  <c r="BZ9" i="1" s="1"/>
  <c r="I9" i="1"/>
  <c r="F9" i="1"/>
  <c r="AR8" i="1"/>
  <c r="BZ8" i="1" s="1"/>
  <c r="I8" i="1"/>
  <c r="F8" i="1"/>
  <c r="AR7" i="1"/>
  <c r="BZ7" i="1" s="1"/>
  <c r="I7" i="1"/>
  <c r="F7" i="1"/>
  <c r="AR6" i="1"/>
  <c r="BZ6" i="1" s="1"/>
  <c r="I6" i="1"/>
  <c r="F6" i="1"/>
  <c r="I5" i="1"/>
  <c r="F5" i="1"/>
  <c r="AO5" i="1" l="1"/>
  <c r="AE5" i="1"/>
  <c r="X5" i="1"/>
  <c r="AD5" i="1"/>
  <c r="Y5" i="1"/>
  <c r="K5" i="1"/>
  <c r="AA5" i="1"/>
  <c r="AF5" i="1"/>
  <c r="AC5" i="1"/>
  <c r="Z5" i="1"/>
  <c r="AB5" i="1"/>
  <c r="AI8" i="1"/>
  <c r="AC8" i="1"/>
  <c r="P8" i="1"/>
  <c r="M8" i="1"/>
  <c r="L8" i="1"/>
  <c r="AK8" i="1"/>
  <c r="AJ8" i="1"/>
  <c r="AD8" i="1"/>
  <c r="V8" i="1"/>
  <c r="Z8" i="1"/>
  <c r="AB8" i="1"/>
  <c r="AF8" i="1"/>
  <c r="AM8" i="1"/>
  <c r="X8" i="1"/>
  <c r="R8" i="1"/>
  <c r="AE8" i="1"/>
  <c r="AL8" i="1"/>
  <c r="W8" i="1"/>
  <c r="AN8" i="1"/>
  <c r="U8" i="1"/>
  <c r="AA8" i="1"/>
  <c r="O8" i="1"/>
  <c r="N8" i="1"/>
  <c r="S8" i="1"/>
  <c r="K8" i="1"/>
  <c r="V11" i="1"/>
  <c r="AA11" i="1"/>
  <c r="AB11" i="1"/>
  <c r="M11" i="1"/>
  <c r="Z11" i="1"/>
  <c r="AC11" i="1"/>
  <c r="L11" i="1"/>
  <c r="AN11" i="1"/>
  <c r="AD11" i="1"/>
  <c r="R11" i="1"/>
  <c r="AM11" i="1"/>
  <c r="AI11" i="1"/>
  <c r="S11" i="1"/>
  <c r="U11" i="1"/>
  <c r="AJ11" i="1"/>
  <c r="T11" i="1"/>
  <c r="K11" i="1"/>
  <c r="AF11" i="1"/>
  <c r="AK11" i="1"/>
  <c r="P11" i="1"/>
  <c r="X11" i="1"/>
  <c r="AE11" i="1"/>
  <c r="AL11" i="1"/>
  <c r="AH11" i="1"/>
  <c r="W11" i="1"/>
  <c r="O11" i="1"/>
  <c r="N11" i="1"/>
  <c r="U6" i="1"/>
  <c r="AH6" i="1"/>
  <c r="AF6" i="1"/>
  <c r="AM6" i="1"/>
  <c r="AB6" i="1"/>
  <c r="K6" i="1"/>
  <c r="AA6" i="1"/>
  <c r="AC6" i="1"/>
  <c r="P6" i="1"/>
  <c r="L6" i="1"/>
  <c r="AI6" i="1"/>
  <c r="W6" i="1"/>
  <c r="Z6" i="1"/>
  <c r="AD6" i="1"/>
  <c r="J6" i="1"/>
  <c r="AE6" i="1"/>
  <c r="AJ6" i="1"/>
  <c r="M6" i="1"/>
  <c r="AK6" i="1"/>
  <c r="S6" i="1"/>
  <c r="R6" i="1"/>
  <c r="N6" i="1"/>
  <c r="AN6" i="1"/>
  <c r="AL6" i="1"/>
  <c r="X6" i="1"/>
  <c r="O6" i="1"/>
  <c r="R9" i="1"/>
  <c r="AF9" i="1"/>
  <c r="M9" i="1"/>
  <c r="AE9" i="1"/>
  <c r="AI9" i="1"/>
  <c r="W9" i="1"/>
  <c r="AB9" i="1"/>
  <c r="AJ9" i="1"/>
  <c r="AC9" i="1"/>
  <c r="N9" i="1"/>
  <c r="AN9" i="1"/>
  <c r="AK9" i="1"/>
  <c r="X9" i="1"/>
  <c r="AA9" i="1"/>
  <c r="S9" i="1"/>
  <c r="AL9" i="1"/>
  <c r="AH9" i="1"/>
  <c r="Z9" i="1"/>
  <c r="O9" i="1"/>
  <c r="AM9" i="1"/>
  <c r="U9" i="1"/>
  <c r="K9" i="1"/>
  <c r="P9" i="1"/>
  <c r="L9" i="1"/>
  <c r="AE10" i="1"/>
  <c r="AM10" i="1"/>
  <c r="AJ10" i="1"/>
  <c r="AI10" i="1"/>
  <c r="AD10" i="1"/>
  <c r="AK10" i="1"/>
  <c r="W10" i="1"/>
  <c r="R10" i="1"/>
  <c r="AL10" i="1"/>
  <c r="AA10" i="1"/>
  <c r="S10" i="1"/>
  <c r="N10" i="1"/>
  <c r="M10" i="1"/>
  <c r="AN10" i="1"/>
  <c r="Z10" i="1"/>
  <c r="AH10" i="1"/>
  <c r="O10" i="1"/>
  <c r="P10" i="1"/>
  <c r="X10" i="1"/>
  <c r="AB10" i="1"/>
  <c r="T10" i="1"/>
  <c r="K10" i="1"/>
  <c r="AC10" i="1"/>
  <c r="L10" i="1"/>
  <c r="AF10" i="1"/>
  <c r="U10" i="1"/>
  <c r="AJ12" i="1"/>
  <c r="V12" i="1"/>
  <c r="Z12" i="1"/>
  <c r="AN12" i="1"/>
  <c r="AK12" i="1"/>
  <c r="X12" i="1"/>
  <c r="T12" i="1"/>
  <c r="N12" i="1"/>
  <c r="AF12" i="1"/>
  <c r="AL12" i="1"/>
  <c r="R12" i="1"/>
  <c r="AE12" i="1"/>
  <c r="AM12" i="1"/>
  <c r="AB12" i="1"/>
  <c r="U12" i="1"/>
  <c r="S12" i="1"/>
  <c r="O12" i="1"/>
  <c r="K12" i="1"/>
  <c r="AI12" i="1"/>
  <c r="AC12" i="1"/>
  <c r="AD12" i="1"/>
  <c r="L12" i="1"/>
  <c r="AA12" i="1"/>
  <c r="P12" i="1"/>
  <c r="W12" i="1"/>
  <c r="M12" i="1"/>
  <c r="AH7" i="1"/>
  <c r="AA7" i="1"/>
  <c r="O7" i="1"/>
  <c r="K7" i="1"/>
  <c r="Z7" i="1"/>
  <c r="P7" i="1"/>
  <c r="L7" i="1"/>
  <c r="AK7" i="1"/>
  <c r="AM7" i="1"/>
  <c r="AJ7" i="1"/>
  <c r="X7" i="1"/>
  <c r="V7" i="1"/>
  <c r="M7" i="1"/>
  <c r="AB7" i="1"/>
  <c r="U7" i="1"/>
  <c r="R7" i="1"/>
  <c r="N7" i="1"/>
  <c r="AF7" i="1"/>
  <c r="AL7" i="1"/>
  <c r="W7" i="1"/>
  <c r="AC7" i="1"/>
  <c r="AN7" i="1"/>
  <c r="AE7" i="1"/>
  <c r="AI7" i="1"/>
  <c r="AD7" i="1"/>
  <c r="S7" i="1"/>
  <c r="Q8" i="1"/>
  <c r="Q11" i="1"/>
  <c r="Q6" i="1"/>
  <c r="Q9" i="1"/>
  <c r="Q12" i="1"/>
  <c r="Q7" i="1"/>
  <c r="Q5" i="1"/>
  <c r="Q10" i="1"/>
  <c r="AN5" i="1"/>
  <c r="V6" i="1"/>
  <c r="AH12" i="1"/>
  <c r="AH8" i="1"/>
  <c r="AL5" i="1"/>
  <c r="AM5" i="1"/>
  <c r="W5" i="1"/>
  <c r="O5" i="1"/>
  <c r="AK5" i="1"/>
  <c r="AJ5" i="1"/>
  <c r="AI5" i="1"/>
  <c r="T5" i="1"/>
  <c r="L5" i="1"/>
  <c r="AH5" i="1"/>
  <c r="P5" i="1"/>
  <c r="V5" i="1"/>
  <c r="AG5" i="1"/>
  <c r="U5" i="1"/>
  <c r="S5" i="1"/>
  <c r="N5" i="1"/>
  <c r="R5" i="1"/>
  <c r="M5" i="1"/>
  <c r="AV5" i="1" s="1"/>
  <c r="J5" i="1"/>
  <c r="AS5" i="1" s="1"/>
  <c r="J8" i="1"/>
  <c r="Y8" i="1"/>
  <c r="AO8" i="1"/>
  <c r="AG8" i="1"/>
  <c r="J11" i="1"/>
  <c r="AO11" i="1"/>
  <c r="Y11" i="1"/>
  <c r="AG11" i="1"/>
  <c r="AO10" i="1"/>
  <c r="V10" i="1"/>
  <c r="Y10" i="1"/>
  <c r="AG10" i="1"/>
  <c r="J10" i="1"/>
  <c r="Y6" i="1"/>
  <c r="AO6" i="1"/>
  <c r="AG6" i="1"/>
  <c r="V9" i="1"/>
  <c r="J9" i="1"/>
  <c r="Y9" i="1"/>
  <c r="AG9" i="1"/>
  <c r="AO9" i="1"/>
  <c r="AG12" i="1"/>
  <c r="AO12" i="1"/>
  <c r="J12" i="1"/>
  <c r="Y12" i="1"/>
  <c r="AO7" i="1"/>
  <c r="Y7" i="1"/>
  <c r="AG7" i="1"/>
  <c r="J7" i="1"/>
  <c r="AS3" i="1"/>
  <c r="AT3" i="1" s="1"/>
  <c r="AU3" i="1" s="1"/>
  <c r="AV3" i="1" s="1"/>
  <c r="AT13" i="2"/>
  <c r="AT14" i="2" s="1"/>
  <c r="AT16" i="2"/>
  <c r="AS16" i="2"/>
  <c r="AS13" i="2"/>
  <c r="AS14" i="2" s="1"/>
  <c r="AU11" i="2"/>
  <c r="AT3" i="2"/>
  <c r="AU8" i="2"/>
  <c r="AU4" i="2"/>
  <c r="AU18" i="2"/>
  <c r="AU7" i="2"/>
  <c r="AU10" i="2"/>
  <c r="AU9" i="2"/>
  <c r="AU12" i="2"/>
  <c r="AU6" i="2"/>
  <c r="AS3" i="2"/>
  <c r="AV2" i="2"/>
  <c r="AV7" i="1" l="1"/>
  <c r="AT6" i="1"/>
  <c r="AU5" i="1"/>
  <c r="AU12" i="1"/>
  <c r="AT7" i="1"/>
  <c r="AV10" i="1"/>
  <c r="AU7" i="1"/>
  <c r="AU9" i="1"/>
  <c r="AV12" i="1"/>
  <c r="AV9" i="1"/>
  <c r="AT11" i="1"/>
  <c r="AU11" i="1"/>
  <c r="AU6" i="1"/>
  <c r="AT8" i="1"/>
  <c r="AU10" i="1"/>
  <c r="AV11" i="1"/>
  <c r="AU8" i="1"/>
  <c r="AT5" i="1"/>
  <c r="AT12" i="1"/>
  <c r="AT10" i="1"/>
  <c r="AV8" i="1"/>
  <c r="AT9" i="1"/>
  <c r="AV6" i="1"/>
  <c r="Q13" i="1"/>
  <c r="AN13" i="1"/>
  <c r="AS12" i="1"/>
  <c r="N13" i="1"/>
  <c r="P13" i="1"/>
  <c r="AI13" i="1"/>
  <c r="O13" i="1"/>
  <c r="AL13" i="1"/>
  <c r="K13" i="1"/>
  <c r="S13" i="1"/>
  <c r="X13" i="1"/>
  <c r="Z13" i="1"/>
  <c r="W13" i="1"/>
  <c r="AF13" i="1"/>
  <c r="AD13" i="1"/>
  <c r="AE13" i="1"/>
  <c r="Y13" i="1"/>
  <c r="M13" i="1"/>
  <c r="U13" i="1"/>
  <c r="AA13" i="1"/>
  <c r="AC13" i="1"/>
  <c r="AK13" i="1"/>
  <c r="AM13" i="1"/>
  <c r="R13" i="1"/>
  <c r="AG13" i="1"/>
  <c r="AH13" i="1"/>
  <c r="AJ13" i="1"/>
  <c r="J13" i="1"/>
  <c r="L13" i="1"/>
  <c r="AO13" i="1"/>
  <c r="T13" i="1"/>
  <c r="V13" i="1"/>
  <c r="AB13" i="1"/>
  <c r="AS10" i="1"/>
  <c r="AS11" i="1"/>
  <c r="AS6" i="1"/>
  <c r="AS8" i="1"/>
  <c r="AU16" i="2"/>
  <c r="AU3" i="2"/>
  <c r="AU13" i="2"/>
  <c r="AU14" i="2" s="1"/>
  <c r="AV7" i="2"/>
  <c r="AV10" i="2"/>
  <c r="AV11" i="2"/>
  <c r="AV6" i="2"/>
  <c r="AV5" i="2"/>
  <c r="AV8" i="2"/>
  <c r="AV9" i="2"/>
  <c r="AV4" i="2"/>
  <c r="AV12" i="2"/>
  <c r="AW2" i="2"/>
  <c r="AS7" i="1"/>
  <c r="AS9" i="1"/>
  <c r="AV18" i="2" l="1"/>
  <c r="AG4" i="1"/>
  <c r="Q4" i="1"/>
  <c r="AO4" i="1"/>
  <c r="AF4" i="1"/>
  <c r="AE4" i="1"/>
  <c r="AJ4" i="1"/>
  <c r="AK4" i="1"/>
  <c r="AI4" i="1"/>
  <c r="AN4" i="1"/>
  <c r="AM4" i="1"/>
  <c r="AL4" i="1"/>
  <c r="AH4" i="1"/>
  <c r="AD4" i="1"/>
  <c r="AC4" i="1"/>
  <c r="AB4" i="1"/>
  <c r="AA4" i="1"/>
  <c r="Z4" i="1"/>
  <c r="X4" i="1"/>
  <c r="W4" i="1"/>
  <c r="V4" i="1"/>
  <c r="T4" i="1"/>
  <c r="S4" i="1"/>
  <c r="R4" i="1"/>
  <c r="U4" i="1"/>
  <c r="P4" i="1"/>
  <c r="O4" i="1"/>
  <c r="N4" i="1"/>
  <c r="AV13" i="1"/>
  <c r="AV14" i="1" s="1"/>
  <c r="AV15" i="1" s="1"/>
  <c r="M4" i="1"/>
  <c r="L4" i="1"/>
  <c r="AU13" i="1"/>
  <c r="AU14" i="1" s="1"/>
  <c r="AU15" i="1" s="1"/>
  <c r="Y4" i="1"/>
  <c r="AT13" i="1"/>
  <c r="AT14" i="1" s="1"/>
  <c r="AT15" i="1" s="1"/>
  <c r="K4" i="1"/>
  <c r="AU19" i="1"/>
  <c r="AT19" i="1"/>
  <c r="AV19" i="1"/>
  <c r="AV16" i="2"/>
  <c r="AV13" i="2"/>
  <c r="AV14" i="2" s="1"/>
  <c r="AW7" i="2"/>
  <c r="AW11" i="2"/>
  <c r="AW9" i="2"/>
  <c r="AW5" i="2"/>
  <c r="AW10" i="2"/>
  <c r="AW6" i="2"/>
  <c r="AW8" i="2"/>
  <c r="AW4" i="2"/>
  <c r="AW12" i="2"/>
  <c r="AX2" i="2"/>
  <c r="AV3" i="2"/>
  <c r="AS13" i="1"/>
  <c r="AS14" i="1" s="1"/>
  <c r="AS15" i="1" s="1"/>
  <c r="J4" i="1"/>
  <c r="AW3" i="1"/>
  <c r="AW13" i="1" s="1"/>
  <c r="AW16" i="2" l="1"/>
  <c r="AW10" i="1"/>
  <c r="AW11" i="1"/>
  <c r="AW5" i="1"/>
  <c r="AW7" i="1"/>
  <c r="AW8" i="1"/>
  <c r="AW9" i="1"/>
  <c r="AW12" i="1"/>
  <c r="AW6" i="1"/>
  <c r="AU4" i="1"/>
  <c r="AV4" i="1"/>
  <c r="AT4" i="1"/>
  <c r="AS4" i="1"/>
  <c r="AW13" i="2"/>
  <c r="AW14" i="2" s="1"/>
  <c r="AX4" i="2"/>
  <c r="AX11" i="2"/>
  <c r="AX7" i="2"/>
  <c r="AX8" i="2"/>
  <c r="AX10" i="2"/>
  <c r="AX5" i="2"/>
  <c r="AX6" i="2"/>
  <c r="AX9" i="2"/>
  <c r="AX12" i="2"/>
  <c r="AY2" i="2"/>
  <c r="AW3" i="2"/>
  <c r="AX3" i="1"/>
  <c r="AX9" i="1" l="1"/>
  <c r="AX12" i="1"/>
  <c r="AX7" i="1"/>
  <c r="AX6" i="1"/>
  <c r="AX8" i="1"/>
  <c r="AX11" i="1"/>
  <c r="AX10" i="1"/>
  <c r="AX5" i="1"/>
  <c r="AX13" i="1"/>
  <c r="AW14" i="1"/>
  <c r="AW15" i="1" s="1"/>
  <c r="AX16" i="2"/>
  <c r="AX13" i="2"/>
  <c r="AX14" i="2" s="1"/>
  <c r="AY4" i="2"/>
  <c r="AY11" i="2"/>
  <c r="AY7" i="2"/>
  <c r="AY8" i="2"/>
  <c r="AY5" i="2"/>
  <c r="AY6" i="2"/>
  <c r="AY10" i="2"/>
  <c r="AY9" i="2"/>
  <c r="AY12" i="2"/>
  <c r="AX3" i="2"/>
  <c r="AZ2" i="2"/>
  <c r="AW4" i="1"/>
  <c r="AY3" i="1"/>
  <c r="AY8" i="1" l="1"/>
  <c r="AY9" i="1"/>
  <c r="AY7" i="1"/>
  <c r="AY11" i="1"/>
  <c r="AY12" i="1"/>
  <c r="AY5" i="1"/>
  <c r="AY10" i="1"/>
  <c r="AY6" i="1"/>
  <c r="AY13" i="1"/>
  <c r="AX14" i="1"/>
  <c r="AX15" i="1" s="1"/>
  <c r="AY16" i="2"/>
  <c r="AY3" i="2"/>
  <c r="AZ7" i="2"/>
  <c r="AZ11" i="2"/>
  <c r="AZ4" i="2"/>
  <c r="AZ10" i="2"/>
  <c r="AZ9" i="2"/>
  <c r="AZ6" i="2"/>
  <c r="AZ5" i="2"/>
  <c r="AZ8" i="2"/>
  <c r="AZ12" i="2"/>
  <c r="AY13" i="2"/>
  <c r="AY14" i="2" s="1"/>
  <c r="BA2" i="2"/>
  <c r="AX4" i="1"/>
  <c r="AZ3" i="1"/>
  <c r="AZ12" i="1" l="1"/>
  <c r="AZ9" i="1"/>
  <c r="AZ7" i="1"/>
  <c r="AZ6" i="1"/>
  <c r="AZ5" i="1"/>
  <c r="AZ10" i="1"/>
  <c r="AZ8" i="1"/>
  <c r="AZ11" i="1"/>
  <c r="AZ13" i="1"/>
  <c r="AY14" i="1"/>
  <c r="AY15" i="1" s="1"/>
  <c r="AZ16" i="2"/>
  <c r="AZ3" i="2"/>
  <c r="AZ13" i="2"/>
  <c r="AZ14" i="2" s="1"/>
  <c r="BA5" i="2"/>
  <c r="BA4" i="2"/>
  <c r="BA10" i="2"/>
  <c r="BA11" i="2"/>
  <c r="BA6" i="2"/>
  <c r="BA9" i="2"/>
  <c r="BA8" i="2"/>
  <c r="BA7" i="2"/>
  <c r="BA12" i="2"/>
  <c r="BB2" i="2"/>
  <c r="BA3" i="1"/>
  <c r="AY4" i="1"/>
  <c r="AZ14" i="1" l="1"/>
  <c r="AZ15" i="1" s="1"/>
  <c r="BA7" i="1"/>
  <c r="BA8" i="1"/>
  <c r="BA10" i="1"/>
  <c r="BA6" i="1"/>
  <c r="BA11" i="1"/>
  <c r="BA5" i="1"/>
  <c r="BA9" i="1"/>
  <c r="BA12" i="1"/>
  <c r="BA13" i="1"/>
  <c r="BA16" i="2"/>
  <c r="BA3" i="2"/>
  <c r="BA13" i="2"/>
  <c r="BA14" i="2" s="1"/>
  <c r="BB6" i="2"/>
  <c r="BB4" i="2"/>
  <c r="BB5" i="2"/>
  <c r="BB11" i="2"/>
  <c r="BB7" i="2"/>
  <c r="BB8" i="2"/>
  <c r="BB10" i="2"/>
  <c r="BB9" i="2"/>
  <c r="BB12" i="2"/>
  <c r="BC2" i="2"/>
  <c r="AZ4" i="1"/>
  <c r="BB3" i="1"/>
  <c r="BB10" i="1" l="1"/>
  <c r="BB7" i="1"/>
  <c r="BB11" i="1"/>
  <c r="BB9" i="1"/>
  <c r="BB12" i="1"/>
  <c r="BB5" i="1"/>
  <c r="BB8" i="1"/>
  <c r="BB6" i="1"/>
  <c r="BB13" i="1"/>
  <c r="BA14" i="1"/>
  <c r="BA15" i="1" s="1"/>
  <c r="BB16" i="2"/>
  <c r="BB13" i="2"/>
  <c r="BB14" i="2" s="1"/>
  <c r="BC8" i="2"/>
  <c r="BC6" i="2"/>
  <c r="BC4" i="2"/>
  <c r="BC9" i="2"/>
  <c r="BC10" i="2"/>
  <c r="BC7" i="2"/>
  <c r="BC11" i="2"/>
  <c r="BC5" i="2"/>
  <c r="BC12" i="2"/>
  <c r="BB3" i="2"/>
  <c r="BD2" i="2"/>
  <c r="BA4" i="1"/>
  <c r="BC3" i="1"/>
  <c r="BB14" i="1" l="1"/>
  <c r="BB15" i="1" s="1"/>
  <c r="BC7" i="1"/>
  <c r="BC6" i="1"/>
  <c r="BC11" i="1"/>
  <c r="BC5" i="1"/>
  <c r="BC8" i="1"/>
  <c r="BC10" i="1"/>
  <c r="BC12" i="1"/>
  <c r="BC9" i="1"/>
  <c r="BC13" i="1"/>
  <c r="BC16" i="2"/>
  <c r="BC13" i="2"/>
  <c r="BC14" i="2" s="1"/>
  <c r="BD4" i="2"/>
  <c r="BD8" i="2"/>
  <c r="BD5" i="2"/>
  <c r="BD9" i="2"/>
  <c r="BD6" i="2"/>
  <c r="BD11" i="2"/>
  <c r="BD10" i="2"/>
  <c r="BD7" i="2"/>
  <c r="BD12" i="2"/>
  <c r="BC3" i="2"/>
  <c r="BE2" i="2"/>
  <c r="BD3" i="1"/>
  <c r="BB4" i="1"/>
  <c r="BC14" i="1" l="1"/>
  <c r="BC15" i="1" s="1"/>
  <c r="BD12" i="1"/>
  <c r="BD6" i="1"/>
  <c r="BD7" i="1"/>
  <c r="BD11" i="1"/>
  <c r="BD5" i="1"/>
  <c r="BD9" i="1"/>
  <c r="BD8" i="1"/>
  <c r="BD10" i="1"/>
  <c r="BD13" i="1"/>
  <c r="BD16" i="2"/>
  <c r="BD3" i="2"/>
  <c r="BD13" i="2"/>
  <c r="BD14" i="2" s="1"/>
  <c r="BE9" i="2"/>
  <c r="BE11" i="2"/>
  <c r="BE10" i="2"/>
  <c r="BE8" i="2"/>
  <c r="BE5" i="2"/>
  <c r="BE7" i="2"/>
  <c r="BE4" i="2"/>
  <c r="BE6" i="2"/>
  <c r="BE12" i="2"/>
  <c r="BF2" i="2"/>
  <c r="BE3" i="1"/>
  <c r="BC4" i="1"/>
  <c r="BD14" i="1" l="1"/>
  <c r="BD15" i="1" s="1"/>
  <c r="BE6" i="1"/>
  <c r="BE5" i="1"/>
  <c r="BE7" i="1"/>
  <c r="BE12" i="1"/>
  <c r="BE10" i="1"/>
  <c r="BE11" i="1"/>
  <c r="BE8" i="1"/>
  <c r="BE9" i="1"/>
  <c r="BE13" i="1"/>
  <c r="BE16" i="2"/>
  <c r="BE13" i="2"/>
  <c r="BE14" i="2" s="1"/>
  <c r="BF7" i="2"/>
  <c r="BF11" i="2"/>
  <c r="BF6" i="2"/>
  <c r="BF4" i="2"/>
  <c r="BF10" i="2"/>
  <c r="BF5" i="2"/>
  <c r="BF8" i="2"/>
  <c r="BF9" i="2"/>
  <c r="BF12" i="2"/>
  <c r="BE3" i="2"/>
  <c r="BG2" i="2"/>
  <c r="BD4" i="1"/>
  <c r="BF3" i="1"/>
  <c r="BF11" i="1" l="1"/>
  <c r="BF7" i="1"/>
  <c r="BF9" i="1"/>
  <c r="BF10" i="1"/>
  <c r="BF6" i="1"/>
  <c r="BF8" i="1"/>
  <c r="BF5" i="1"/>
  <c r="BF12" i="1"/>
  <c r="BF13" i="1"/>
  <c r="BE14" i="1"/>
  <c r="BE15" i="1" s="1"/>
  <c r="BF16" i="2"/>
  <c r="BF13" i="2"/>
  <c r="BF3" i="2"/>
  <c r="BG6" i="2"/>
  <c r="BG7" i="2"/>
  <c r="BG5" i="2"/>
  <c r="BG11" i="2"/>
  <c r="BG4" i="2"/>
  <c r="BG8" i="2"/>
  <c r="BG10" i="2"/>
  <c r="BG9" i="2"/>
  <c r="BG12" i="2"/>
  <c r="BH2" i="2"/>
  <c r="BF14" i="2"/>
  <c r="BE4" i="1"/>
  <c r="BG3" i="1"/>
  <c r="BG9" i="1" l="1"/>
  <c r="BG11" i="1"/>
  <c r="BG7" i="1"/>
  <c r="BG12" i="1"/>
  <c r="BG6" i="1"/>
  <c r="BG8" i="1"/>
  <c r="BG5" i="1"/>
  <c r="BG10" i="1"/>
  <c r="BG13" i="1"/>
  <c r="BF14" i="1"/>
  <c r="BF15" i="1" s="1"/>
  <c r="BG16" i="2"/>
  <c r="BG13" i="2"/>
  <c r="BG14" i="2" s="1"/>
  <c r="BH7" i="2"/>
  <c r="BH4" i="2"/>
  <c r="BH5" i="2"/>
  <c r="BH6" i="2"/>
  <c r="BH8" i="2"/>
  <c r="BH9" i="2"/>
  <c r="BH10" i="2"/>
  <c r="BH11" i="2"/>
  <c r="BH12" i="2"/>
  <c r="BI2" i="2"/>
  <c r="BG3" i="2"/>
  <c r="BH3" i="1"/>
  <c r="BF4" i="1"/>
  <c r="BH10" i="1" l="1"/>
  <c r="BH6" i="1"/>
  <c r="BH9" i="1"/>
  <c r="BH11" i="1"/>
  <c r="BH5" i="1"/>
  <c r="BH12" i="1"/>
  <c r="BH7" i="1"/>
  <c r="BH8" i="1"/>
  <c r="BH13" i="1"/>
  <c r="BG14" i="1"/>
  <c r="BG15" i="1" s="1"/>
  <c r="BH16" i="2"/>
  <c r="BH3" i="2"/>
  <c r="BH13" i="2"/>
  <c r="BH14" i="2" s="1"/>
  <c r="BI7" i="2"/>
  <c r="BI4" i="2"/>
  <c r="BI9" i="2"/>
  <c r="BI8" i="2"/>
  <c r="BI5" i="2"/>
  <c r="BI11" i="2"/>
  <c r="BI6" i="2"/>
  <c r="BI10" i="2"/>
  <c r="BI12" i="2"/>
  <c r="BJ2" i="2"/>
  <c r="BG4" i="1"/>
  <c r="BI3" i="1"/>
  <c r="BI6" i="1" l="1"/>
  <c r="BI9" i="1"/>
  <c r="BI12" i="1"/>
  <c r="BI7" i="1"/>
  <c r="BI5" i="1"/>
  <c r="BI11" i="1"/>
  <c r="BI8" i="1"/>
  <c r="BI10" i="1"/>
  <c r="BI13" i="1"/>
  <c r="BH14" i="1"/>
  <c r="BH15" i="1" s="1"/>
  <c r="BI16" i="2"/>
  <c r="BI3" i="2"/>
  <c r="BI13" i="2"/>
  <c r="BI14" i="2" s="1"/>
  <c r="BJ5" i="2"/>
  <c r="BJ7" i="2"/>
  <c r="BJ4" i="2"/>
  <c r="BJ8" i="2"/>
  <c r="BJ6" i="2"/>
  <c r="BJ9" i="2"/>
  <c r="BJ11" i="2"/>
  <c r="BJ10" i="2"/>
  <c r="BJ12" i="2"/>
  <c r="BK2" i="2"/>
  <c r="BJ3" i="1"/>
  <c r="BH4" i="1"/>
  <c r="BJ10" i="1" l="1"/>
  <c r="BJ6" i="1"/>
  <c r="BJ7" i="1"/>
  <c r="BJ9" i="1"/>
  <c r="BJ5" i="1"/>
  <c r="BJ11" i="1"/>
  <c r="BJ8" i="1"/>
  <c r="BJ12" i="1"/>
  <c r="BJ13" i="1"/>
  <c r="BI14" i="1"/>
  <c r="BI15" i="1" s="1"/>
  <c r="BJ16" i="2"/>
  <c r="BJ13" i="2"/>
  <c r="BJ14" i="2" s="1"/>
  <c r="BK4" i="2"/>
  <c r="BK5" i="2"/>
  <c r="BK7" i="2"/>
  <c r="BK10" i="2"/>
  <c r="BK9" i="2"/>
  <c r="BK6" i="2"/>
  <c r="BK11" i="2"/>
  <c r="BK8" i="2"/>
  <c r="BK12" i="2"/>
  <c r="BJ3" i="2"/>
  <c r="BL2" i="2"/>
  <c r="BI4" i="1"/>
  <c r="BK3" i="1"/>
  <c r="BK9" i="1" l="1"/>
  <c r="BK7" i="1"/>
  <c r="BK10" i="1"/>
  <c r="BK11" i="1"/>
  <c r="BK5" i="1"/>
  <c r="BK12" i="1"/>
  <c r="BK8" i="1"/>
  <c r="BK6" i="1"/>
  <c r="BK13" i="1"/>
  <c r="BJ14" i="1"/>
  <c r="BJ15" i="1" s="1"/>
  <c r="BK16" i="2"/>
  <c r="BK3" i="2"/>
  <c r="BL10" i="2"/>
  <c r="BL5" i="2"/>
  <c r="BL11" i="2"/>
  <c r="BL7" i="2"/>
  <c r="BL8" i="2"/>
  <c r="BL4" i="2"/>
  <c r="BL9" i="2"/>
  <c r="BL6" i="2"/>
  <c r="BL12" i="2"/>
  <c r="BK13" i="2"/>
  <c r="BK14" i="2" s="1"/>
  <c r="BM2" i="2"/>
  <c r="BL3" i="1"/>
  <c r="BJ4" i="1"/>
  <c r="BL7" i="1" l="1"/>
  <c r="BL9" i="1"/>
  <c r="BL5" i="1"/>
  <c r="BL11" i="1"/>
  <c r="BL12" i="1"/>
  <c r="BL8" i="1"/>
  <c r="BL10" i="1"/>
  <c r="BL6" i="1"/>
  <c r="BL13" i="1"/>
  <c r="BK14" i="1"/>
  <c r="BK15" i="1" s="1"/>
  <c r="BL16" i="2"/>
  <c r="BL13" i="2"/>
  <c r="BL14" i="2" s="1"/>
  <c r="BL3" i="2"/>
  <c r="BM10" i="2"/>
  <c r="BM11" i="2"/>
  <c r="BM4" i="2"/>
  <c r="BM8" i="2"/>
  <c r="BM6" i="2"/>
  <c r="BM7" i="2"/>
  <c r="BM5" i="2"/>
  <c r="BM12" i="2"/>
  <c r="BN2" i="2"/>
  <c r="BK4" i="1"/>
  <c r="BM3" i="1"/>
  <c r="BM10" i="1" l="1"/>
  <c r="BM7" i="1"/>
  <c r="BM6" i="1"/>
  <c r="BM12" i="1"/>
  <c r="BM11" i="1"/>
  <c r="BM5" i="1"/>
  <c r="BM9" i="1"/>
  <c r="BM8" i="1"/>
  <c r="BM13" i="1"/>
  <c r="BL14" i="1"/>
  <c r="BL15" i="1" s="1"/>
  <c r="BM16" i="2"/>
  <c r="BM13" i="2"/>
  <c r="BM14" i="2" s="1"/>
  <c r="BN4" i="2"/>
  <c r="BN7" i="2"/>
  <c r="BN10" i="2"/>
  <c r="BN8" i="2"/>
  <c r="BN5" i="2"/>
  <c r="BN11" i="2"/>
  <c r="BN9" i="2"/>
  <c r="BN6" i="2"/>
  <c r="BN12" i="2"/>
  <c r="BM3" i="2"/>
  <c r="BO2" i="2"/>
  <c r="BL4" i="1"/>
  <c r="BN3" i="1"/>
  <c r="BN6" i="1" l="1"/>
  <c r="BN10" i="1"/>
  <c r="BN11" i="1"/>
  <c r="BN7" i="1"/>
  <c r="BN12" i="1"/>
  <c r="BN9" i="1"/>
  <c r="BN8" i="1"/>
  <c r="BN5" i="1"/>
  <c r="BN13" i="1"/>
  <c r="BM14" i="1"/>
  <c r="BM15" i="1" s="1"/>
  <c r="BN16" i="2"/>
  <c r="BN3" i="2"/>
  <c r="BO8" i="2"/>
  <c r="BO4" i="2"/>
  <c r="BO7" i="2"/>
  <c r="BO6" i="2"/>
  <c r="BO10" i="2"/>
  <c r="BO9" i="2"/>
  <c r="BO5" i="2"/>
  <c r="BO11" i="2"/>
  <c r="BO12" i="2"/>
  <c r="BN13" i="2"/>
  <c r="BN14" i="2" s="1"/>
  <c r="BP2" i="2"/>
  <c r="BO3" i="1"/>
  <c r="BM4" i="1"/>
  <c r="BO6" i="1" l="1"/>
  <c r="BO5" i="1"/>
  <c r="BO9" i="1"/>
  <c r="BO12" i="1"/>
  <c r="BO7" i="1"/>
  <c r="BO11" i="1"/>
  <c r="BO10" i="1"/>
  <c r="BO8" i="1"/>
  <c r="BO13" i="1"/>
  <c r="BN14" i="1"/>
  <c r="BN15" i="1" s="1"/>
  <c r="BO16" i="2"/>
  <c r="BO13" i="2"/>
  <c r="BP7" i="2"/>
  <c r="BP8" i="2"/>
  <c r="BP11" i="2"/>
  <c r="BP6" i="2"/>
  <c r="BP4" i="2"/>
  <c r="BP9" i="2"/>
  <c r="BP10" i="2"/>
  <c r="BP5" i="2"/>
  <c r="BP12" i="2"/>
  <c r="BO14" i="2"/>
  <c r="BO3" i="2"/>
  <c r="BQ2" i="2"/>
  <c r="BP3" i="1"/>
  <c r="BN4" i="1"/>
  <c r="BP12" i="1" l="1"/>
  <c r="BP9" i="1"/>
  <c r="BP8" i="1"/>
  <c r="BP10" i="1"/>
  <c r="BP5" i="1"/>
  <c r="BP6" i="1"/>
  <c r="BP7" i="1"/>
  <c r="BP11" i="1"/>
  <c r="BP13" i="1"/>
  <c r="BO14" i="1"/>
  <c r="BO15" i="1" s="1"/>
  <c r="BP16" i="2"/>
  <c r="BP13" i="2"/>
  <c r="BP14" i="2" s="1"/>
  <c r="BQ11" i="2"/>
  <c r="BQ7" i="2"/>
  <c r="BQ10" i="2"/>
  <c r="BQ8" i="2"/>
  <c r="BQ5" i="2"/>
  <c r="BQ6" i="2"/>
  <c r="BQ9" i="2"/>
  <c r="BQ4" i="2"/>
  <c r="BQ12" i="2"/>
  <c r="BR2" i="2"/>
  <c r="BP3" i="2"/>
  <c r="BO4" i="1"/>
  <c r="BQ3" i="1"/>
  <c r="BQ16" i="2" l="1"/>
  <c r="BP14" i="1"/>
  <c r="BP15" i="1" s="1"/>
  <c r="BQ10" i="1"/>
  <c r="BQ6" i="1"/>
  <c r="BQ7" i="1"/>
  <c r="BQ8" i="1"/>
  <c r="BQ11" i="1"/>
  <c r="BQ9" i="1"/>
  <c r="BQ12" i="1"/>
  <c r="BQ5" i="1"/>
  <c r="BQ13" i="1"/>
  <c r="BQ13" i="2"/>
  <c r="BQ14" i="2" s="1"/>
  <c r="BR7" i="2"/>
  <c r="BR4" i="2"/>
  <c r="BR11" i="2"/>
  <c r="BR10" i="2"/>
  <c r="BR6" i="2"/>
  <c r="BR5" i="2"/>
  <c r="BR12" i="2"/>
  <c r="BR8" i="2"/>
  <c r="BR9" i="2"/>
  <c r="BS2" i="2"/>
  <c r="BQ3" i="2"/>
  <c r="BP4" i="1"/>
  <c r="BR3" i="1"/>
  <c r="BQ14" i="1" l="1"/>
  <c r="BQ15" i="1" s="1"/>
  <c r="BR10" i="1"/>
  <c r="BR7" i="1"/>
  <c r="BR9" i="1"/>
  <c r="BR12" i="1"/>
  <c r="BR11" i="1"/>
  <c r="BR8" i="1"/>
  <c r="BR6" i="1"/>
  <c r="BR5" i="1"/>
  <c r="BR13" i="1"/>
  <c r="BR16" i="2"/>
  <c r="BS11" i="2"/>
  <c r="BS4" i="2"/>
  <c r="BS8" i="2"/>
  <c r="BS7" i="2"/>
  <c r="BS6" i="2"/>
  <c r="BS10" i="2"/>
  <c r="BS9" i="2"/>
  <c r="BS5" i="2"/>
  <c r="BS12" i="2"/>
  <c r="BR13" i="2"/>
  <c r="BR14" i="2" s="1"/>
  <c r="BR3" i="2"/>
  <c r="BT2" i="2"/>
  <c r="BS3" i="1"/>
  <c r="BQ4" i="1"/>
  <c r="BS5" i="1" l="1"/>
  <c r="BS10" i="1"/>
  <c r="BS11" i="1"/>
  <c r="BS7" i="1"/>
  <c r="BS8" i="1"/>
  <c r="BS9" i="1"/>
  <c r="BS12" i="1"/>
  <c r="BS6" i="1"/>
  <c r="BS13" i="1"/>
  <c r="BR14" i="1"/>
  <c r="BR15" i="1" s="1"/>
  <c r="BS16" i="2"/>
  <c r="BT7" i="2"/>
  <c r="BT8" i="2"/>
  <c r="BT11" i="2"/>
  <c r="BT5" i="2"/>
  <c r="BT6" i="2"/>
  <c r="BT4" i="2"/>
  <c r="BT9" i="2"/>
  <c r="BT10" i="2"/>
  <c r="BT12" i="2"/>
  <c r="BS13" i="2"/>
  <c r="BS14" i="2" s="1"/>
  <c r="BS3" i="2"/>
  <c r="BU2" i="2"/>
  <c r="BT3" i="1"/>
  <c r="BR4" i="1"/>
  <c r="BT10" i="1" l="1"/>
  <c r="BT7" i="1"/>
  <c r="BT6" i="1"/>
  <c r="BT12" i="1"/>
  <c r="BT9" i="1"/>
  <c r="BT5" i="1"/>
  <c r="BT8" i="1"/>
  <c r="BT11" i="1"/>
  <c r="BT13" i="1"/>
  <c r="BS14" i="1"/>
  <c r="BS15" i="1" s="1"/>
  <c r="BT16" i="2"/>
  <c r="BT13" i="2"/>
  <c r="BT3" i="2"/>
  <c r="BU8" i="2"/>
  <c r="BU6" i="2"/>
  <c r="BU4" i="2"/>
  <c r="BU10" i="2"/>
  <c r="BU11" i="2"/>
  <c r="BU9" i="2"/>
  <c r="BU7" i="2"/>
  <c r="BU5" i="2"/>
  <c r="BU12" i="2"/>
  <c r="BV2" i="2"/>
  <c r="BT14" i="2"/>
  <c r="BU3" i="1"/>
  <c r="BS4" i="1"/>
  <c r="BU11" i="1" l="1"/>
  <c r="BU10" i="1"/>
  <c r="BU5" i="1"/>
  <c r="BU9" i="1"/>
  <c r="BU8" i="1"/>
  <c r="BU12" i="1"/>
  <c r="BU6" i="1"/>
  <c r="BU7" i="1"/>
  <c r="BU13" i="1"/>
  <c r="BT14" i="1"/>
  <c r="BT15" i="1" s="1"/>
  <c r="BU16" i="2"/>
  <c r="BU13" i="2"/>
  <c r="BU14" i="2" s="1"/>
  <c r="BV6" i="2"/>
  <c r="BV7" i="2"/>
  <c r="BV4" i="2"/>
  <c r="BV11" i="2"/>
  <c r="BV10" i="2"/>
  <c r="BV8" i="2"/>
  <c r="BV9" i="2"/>
  <c r="BV5" i="2"/>
  <c r="BV12" i="2"/>
  <c r="BW2" i="2"/>
  <c r="BU3" i="2"/>
  <c r="BT4" i="1"/>
  <c r="BV3" i="1"/>
  <c r="BV6" i="1" l="1"/>
  <c r="BV8" i="1"/>
  <c r="BV11" i="1"/>
  <c r="BV10" i="1"/>
  <c r="BV9" i="1"/>
  <c r="BV5" i="1"/>
  <c r="BV12" i="1"/>
  <c r="BV7" i="1"/>
  <c r="BV13" i="1"/>
  <c r="BU14" i="1"/>
  <c r="BU15" i="1" s="1"/>
  <c r="BV16" i="2"/>
  <c r="BV13" i="2"/>
  <c r="BV14" i="2" s="1"/>
  <c r="BW7" i="2"/>
  <c r="BW4" i="2"/>
  <c r="BW6" i="2"/>
  <c r="BW8" i="2"/>
  <c r="BW10" i="2"/>
  <c r="BW5" i="2"/>
  <c r="BW11" i="2"/>
  <c r="BW9" i="2"/>
  <c r="BW12" i="2"/>
  <c r="BV3" i="2"/>
  <c r="BX2" i="2"/>
  <c r="BU4" i="1"/>
  <c r="BW3" i="1"/>
  <c r="BW7" i="1" l="1"/>
  <c r="BW12" i="1"/>
  <c r="BW9" i="1"/>
  <c r="BW11" i="1"/>
  <c r="BW10" i="1"/>
  <c r="BW8" i="1"/>
  <c r="BW6" i="1"/>
  <c r="BW5" i="1"/>
  <c r="BW13" i="1"/>
  <c r="BV14" i="1"/>
  <c r="BV15" i="1" s="1"/>
  <c r="BW16" i="2"/>
  <c r="BX5" i="2"/>
  <c r="BX4" i="2"/>
  <c r="BX11" i="2"/>
  <c r="BX9" i="2"/>
  <c r="BX7" i="2"/>
  <c r="BX8" i="2"/>
  <c r="BX6" i="2"/>
  <c r="BX10" i="2"/>
  <c r="BX12" i="2"/>
  <c r="BW13" i="2"/>
  <c r="BW14" i="2" s="1"/>
  <c r="BW3" i="2"/>
  <c r="BY2" i="2"/>
  <c r="BV4" i="1"/>
  <c r="BX3" i="1"/>
  <c r="BX8" i="1" l="1"/>
  <c r="BX12" i="1"/>
  <c r="BX7" i="1"/>
  <c r="BX5" i="1"/>
  <c r="CA5" i="1" s="1"/>
  <c r="CB5" i="1" s="1"/>
  <c r="CC5" i="1" s="1"/>
  <c r="BX11" i="1"/>
  <c r="BX9" i="1"/>
  <c r="BX6" i="1"/>
  <c r="BX10" i="1"/>
  <c r="BX13" i="1"/>
  <c r="BW14" i="1"/>
  <c r="BW15" i="1" s="1"/>
  <c r="BX16" i="2"/>
  <c r="BX13" i="2"/>
  <c r="BX14" i="2" s="1"/>
  <c r="BY5" i="2"/>
  <c r="BY6" i="2"/>
  <c r="BY10" i="2"/>
  <c r="BY11" i="2"/>
  <c r="BY8" i="2"/>
  <c r="BY4" i="2"/>
  <c r="BY9" i="2"/>
  <c r="BY7" i="2"/>
  <c r="BY12" i="2"/>
  <c r="BZ2" i="2"/>
  <c r="BX3" i="2"/>
  <c r="BW4" i="1"/>
  <c r="BX14" i="1" l="1"/>
  <c r="BX15" i="1" s="1"/>
  <c r="BY16" i="2"/>
  <c r="BY13" i="2"/>
  <c r="BY14" i="2" s="1"/>
  <c r="BZ4" i="2"/>
  <c r="BZ6" i="2"/>
  <c r="BZ5" i="2"/>
  <c r="BZ10" i="2"/>
  <c r="BZ8" i="2"/>
  <c r="BZ7" i="2"/>
  <c r="BZ11" i="2"/>
  <c r="BZ9" i="2"/>
  <c r="BZ12" i="2"/>
  <c r="BY3" i="2"/>
  <c r="CA2" i="2"/>
  <c r="BX4" i="1"/>
  <c r="BZ16" i="2" l="1"/>
  <c r="BZ3" i="2"/>
  <c r="BZ13" i="2"/>
  <c r="BZ14" i="2" s="1"/>
  <c r="CA4" i="2"/>
  <c r="CA7" i="2"/>
  <c r="CA8" i="2"/>
  <c r="CA9" i="2"/>
  <c r="CA10" i="2"/>
  <c r="CA6" i="2"/>
  <c r="CA11" i="2"/>
  <c r="CA5" i="2"/>
  <c r="CA12" i="2"/>
  <c r="CB2" i="2"/>
  <c r="CA16" i="2" l="1"/>
  <c r="CB7" i="2"/>
  <c r="CB10" i="2"/>
  <c r="CB5" i="2"/>
  <c r="CB8" i="2"/>
  <c r="CB6" i="2"/>
  <c r="CB9" i="2"/>
  <c r="CB11" i="2"/>
  <c r="CB4" i="2"/>
  <c r="CB12" i="2"/>
  <c r="CA13" i="2"/>
  <c r="CA14" i="2" s="1"/>
  <c r="CC2" i="2"/>
  <c r="CA3" i="2"/>
  <c r="CB16" i="2" l="1"/>
  <c r="CB13" i="2"/>
  <c r="CB14" i="2" s="1"/>
  <c r="CC7" i="2"/>
  <c r="CC11" i="2"/>
  <c r="CC5" i="2"/>
  <c r="CC6" i="2"/>
  <c r="CC8" i="2"/>
  <c r="CC4" i="2"/>
  <c r="CC10" i="2"/>
  <c r="CC9" i="2"/>
  <c r="CC12" i="2"/>
  <c r="CD2" i="2"/>
  <c r="CB3" i="2"/>
  <c r="CC16" i="2" l="1"/>
  <c r="CC13" i="2"/>
  <c r="CC14" i="2" s="1"/>
  <c r="CD11" i="2"/>
  <c r="CD7" i="2"/>
  <c r="CD4" i="2"/>
  <c r="CD6" i="2"/>
  <c r="CD5" i="2"/>
  <c r="CD9" i="2"/>
  <c r="CD10" i="2"/>
  <c r="CD8" i="2"/>
  <c r="CD12" i="2"/>
  <c r="CC3" i="2"/>
  <c r="CE2" i="2"/>
  <c r="CD16" i="2" l="1"/>
  <c r="CD3" i="2"/>
  <c r="CD13" i="2"/>
  <c r="CD14" i="2" s="1"/>
  <c r="CE8" i="2"/>
  <c r="CE9" i="2"/>
  <c r="CE5" i="2"/>
  <c r="CE7" i="2"/>
  <c r="CE6" i="2"/>
  <c r="CE4" i="2"/>
  <c r="CE11" i="2"/>
  <c r="CE10" i="2"/>
  <c r="CE12" i="2"/>
  <c r="CF2" i="2"/>
  <c r="CE16" i="2" l="1"/>
  <c r="CE13" i="2"/>
  <c r="CE14" i="2" s="1"/>
  <c r="CF11" i="2"/>
  <c r="CF7" i="2"/>
  <c r="CF9" i="2"/>
  <c r="CF8" i="2"/>
  <c r="CF5" i="2"/>
  <c r="CF6" i="2"/>
  <c r="CF10" i="2"/>
  <c r="CF4" i="2"/>
  <c r="CF16" i="2" s="1"/>
  <c r="CF12" i="2"/>
  <c r="CG2" i="2"/>
  <c r="CE3" i="2"/>
  <c r="CF13" i="2" l="1"/>
  <c r="CF14" i="2" s="1"/>
  <c r="CG7" i="2"/>
  <c r="CG11" i="2"/>
  <c r="CG4" i="2"/>
  <c r="CG6" i="2"/>
  <c r="CG10" i="2"/>
  <c r="CG9" i="2"/>
  <c r="CG8" i="2"/>
  <c r="CG5" i="2"/>
  <c r="CG12" i="2"/>
  <c r="CF3" i="2"/>
  <c r="CH2" i="2"/>
  <c r="CG16" i="2" l="1"/>
  <c r="CG13" i="2"/>
  <c r="CG14" i="2" s="1"/>
  <c r="CH11" i="2"/>
  <c r="CH5" i="2"/>
  <c r="CH7" i="2"/>
  <c r="CH6" i="2"/>
  <c r="CH10" i="2"/>
  <c r="CH9" i="2"/>
  <c r="CH4" i="2"/>
  <c r="CH8" i="2"/>
  <c r="CH12" i="2"/>
  <c r="CI2" i="2"/>
  <c r="CG3" i="2"/>
  <c r="CH16" i="2" l="1"/>
  <c r="CH13" i="2"/>
  <c r="CH14" i="2" s="1"/>
  <c r="CI5" i="2"/>
  <c r="CI11" i="2"/>
  <c r="CI4" i="2"/>
  <c r="CI10" i="2"/>
  <c r="CI8" i="2"/>
  <c r="CI9" i="2"/>
  <c r="CI6" i="2"/>
  <c r="CI7" i="2"/>
  <c r="CI12" i="2"/>
  <c r="CJ2" i="2"/>
  <c r="CH3" i="2"/>
  <c r="CI16" i="2" l="1"/>
  <c r="CI13" i="2"/>
  <c r="CI14" i="2" s="1"/>
  <c r="CJ4" i="2"/>
  <c r="CJ11" i="2"/>
  <c r="CJ5" i="2"/>
  <c r="CJ6" i="2"/>
  <c r="CJ7" i="2"/>
  <c r="CJ8" i="2"/>
  <c r="CJ10" i="2"/>
  <c r="CJ9" i="2"/>
  <c r="CJ12" i="2"/>
  <c r="CI3" i="2"/>
  <c r="CK2" i="2"/>
  <c r="CJ16" i="2" l="1"/>
  <c r="CK4" i="2"/>
  <c r="CK7" i="2"/>
  <c r="CK6" i="2"/>
  <c r="CK10" i="2"/>
  <c r="CK11" i="2"/>
  <c r="CK5" i="2"/>
  <c r="CK8" i="2"/>
  <c r="CK9" i="2"/>
  <c r="CK12" i="2"/>
  <c r="CJ13" i="2"/>
  <c r="CJ14" i="2" s="1"/>
  <c r="CJ3" i="2"/>
  <c r="CL2" i="2"/>
  <c r="CK16" i="2" l="1"/>
  <c r="CL7" i="2"/>
  <c r="CL4" i="2"/>
  <c r="CL11" i="2"/>
  <c r="CL8" i="2"/>
  <c r="CL9" i="2"/>
  <c r="CL6" i="2"/>
  <c r="CL5" i="2"/>
  <c r="CL10" i="2"/>
  <c r="CL12" i="2"/>
  <c r="CK13" i="2"/>
  <c r="CK14" i="2" s="1"/>
  <c r="CK3" i="2"/>
  <c r="CM2" i="2"/>
  <c r="CL16" i="2" l="1"/>
  <c r="CM7" i="2"/>
  <c r="CM8" i="2"/>
  <c r="CM9" i="2"/>
  <c r="CM4" i="2"/>
  <c r="CM6" i="2"/>
  <c r="CM10" i="2"/>
  <c r="CM5" i="2"/>
  <c r="CM11" i="2"/>
  <c r="CM12" i="2"/>
  <c r="CL13" i="2"/>
  <c r="CL14" i="2" s="1"/>
  <c r="CN2" i="2"/>
  <c r="CL3" i="2"/>
  <c r="CM16" i="2" l="1"/>
  <c r="CM13" i="2"/>
  <c r="CM14" i="2" s="1"/>
  <c r="CM3" i="2"/>
  <c r="CN7" i="2"/>
  <c r="CN9" i="2"/>
  <c r="CN6" i="2"/>
  <c r="CN10" i="2"/>
  <c r="CN11" i="2"/>
  <c r="CN8" i="2"/>
  <c r="CN4" i="2"/>
  <c r="CN16" i="2" s="1"/>
  <c r="CN5" i="2"/>
  <c r="CN12" i="2"/>
  <c r="CO2" i="2"/>
  <c r="CN13" i="2" l="1"/>
  <c r="CN14" i="2" s="1"/>
  <c r="CO9" i="2"/>
  <c r="CO6" i="2"/>
  <c r="CO7" i="2"/>
  <c r="CO5" i="2"/>
  <c r="CO8" i="2"/>
  <c r="CO10" i="2"/>
  <c r="CO4" i="2"/>
  <c r="CO11" i="2"/>
  <c r="CO12" i="2"/>
  <c r="CP2" i="2"/>
  <c r="CN3" i="2"/>
  <c r="CO16" i="2" l="1"/>
  <c r="CO3" i="2"/>
  <c r="CO13" i="2"/>
  <c r="CO14" i="2" s="1"/>
  <c r="CP7" i="2"/>
  <c r="CP6" i="2"/>
  <c r="CP8" i="2"/>
  <c r="CP4" i="2"/>
  <c r="CP10" i="2"/>
  <c r="CP9" i="2"/>
  <c r="CP11" i="2"/>
  <c r="CP5" i="2"/>
  <c r="CP12" i="2"/>
  <c r="CQ2" i="2"/>
  <c r="CP16" i="2" l="1"/>
  <c r="CP3" i="2"/>
  <c r="CQ7" i="2"/>
  <c r="CQ8" i="2"/>
  <c r="CQ10" i="2"/>
  <c r="CQ9" i="2"/>
  <c r="CQ11" i="2"/>
  <c r="CQ6" i="2"/>
  <c r="CQ4" i="2"/>
  <c r="CQ5" i="2"/>
  <c r="CQ12" i="2"/>
  <c r="CP13" i="2"/>
  <c r="CP14" i="2" s="1"/>
  <c r="CR2" i="2"/>
  <c r="CQ16" i="2" l="1"/>
  <c r="CQ13" i="2"/>
  <c r="CR11" i="2"/>
  <c r="CR7" i="2"/>
  <c r="CR9" i="2"/>
  <c r="CR6" i="2"/>
  <c r="CR5" i="2"/>
  <c r="CR8" i="2"/>
  <c r="CR4" i="2"/>
  <c r="CR16" i="2" s="1"/>
  <c r="CR10" i="2"/>
  <c r="CR12" i="2"/>
  <c r="CQ14" i="2"/>
  <c r="CS2" i="2"/>
  <c r="CQ3" i="2"/>
  <c r="CR13" i="2" l="1"/>
  <c r="CR3" i="2"/>
  <c r="CS10" i="2"/>
  <c r="CS7" i="2"/>
  <c r="CS11" i="2"/>
  <c r="CS9" i="2"/>
  <c r="CS6" i="2"/>
  <c r="CS8" i="2"/>
  <c r="CS4" i="2"/>
  <c r="CS5" i="2"/>
  <c r="CS12" i="2"/>
  <c r="CR14" i="2"/>
  <c r="CT2" i="2"/>
  <c r="CS16" i="2" l="1"/>
  <c r="CS13" i="2"/>
  <c r="CS14" i="2" s="1"/>
  <c r="CT9" i="2"/>
  <c r="CT4" i="2"/>
  <c r="CT7" i="2"/>
  <c r="CT8" i="2"/>
  <c r="CT11" i="2"/>
  <c r="CT5" i="2"/>
  <c r="CT6" i="2"/>
  <c r="CT10" i="2"/>
  <c r="CT12" i="2"/>
  <c r="CU2" i="2"/>
  <c r="CS3" i="2"/>
  <c r="CT16" i="2" l="1"/>
  <c r="CT13" i="2"/>
  <c r="CT14" i="2" s="1"/>
  <c r="CU4" i="2"/>
  <c r="CU11" i="2"/>
  <c r="CU6" i="2"/>
  <c r="CU8" i="2"/>
  <c r="CU10" i="2"/>
  <c r="CU9" i="2"/>
  <c r="CU5" i="2"/>
  <c r="CU7" i="2"/>
  <c r="CU12" i="2"/>
  <c r="CV2" i="2"/>
  <c r="CT3" i="2"/>
  <c r="CU16" i="2" l="1"/>
  <c r="CU3" i="2"/>
  <c r="CU13" i="2"/>
  <c r="CU14" i="2" s="1"/>
  <c r="CV4" i="2"/>
  <c r="CV11" i="2"/>
  <c r="CV10" i="2"/>
  <c r="CV7" i="2"/>
  <c r="CV6" i="2"/>
  <c r="CV5" i="2"/>
  <c r="CV8" i="2"/>
  <c r="CV9" i="2"/>
  <c r="CV12" i="2"/>
  <c r="CW2" i="2"/>
  <c r="CV16" i="2" l="1"/>
  <c r="CW4" i="2"/>
  <c r="CW7" i="2"/>
  <c r="CW5" i="2"/>
  <c r="CW11" i="2"/>
  <c r="CW8" i="2"/>
  <c r="CW9" i="2"/>
  <c r="CW10" i="2"/>
  <c r="CW6" i="2"/>
  <c r="CW12" i="2"/>
  <c r="CV13" i="2"/>
  <c r="CV14" i="2" s="1"/>
  <c r="CX2" i="2"/>
  <c r="CV3" i="2"/>
  <c r="CW16" i="2" l="1"/>
  <c r="CX7" i="2"/>
  <c r="CX6" i="2"/>
  <c r="CX10" i="2"/>
  <c r="CX5" i="2"/>
  <c r="CX8" i="2"/>
  <c r="CX9" i="2"/>
  <c r="CX4" i="2"/>
  <c r="CX11" i="2"/>
  <c r="CX12" i="2"/>
  <c r="CW13" i="2"/>
  <c r="CW14" i="2" s="1"/>
  <c r="CY2" i="2"/>
  <c r="CW3" i="2"/>
  <c r="CX16" i="2" l="1"/>
  <c r="CX13" i="2"/>
  <c r="CX14" i="2" s="1"/>
  <c r="CX3" i="2"/>
  <c r="CY5" i="2"/>
  <c r="CY4" i="2"/>
  <c r="CY8" i="2"/>
  <c r="CY11" i="2"/>
  <c r="CY9" i="2"/>
  <c r="CY6" i="2"/>
  <c r="CY7" i="2"/>
  <c r="CY10" i="2"/>
  <c r="CY12" i="2"/>
  <c r="CZ2" i="2"/>
  <c r="CY16" i="2" l="1"/>
  <c r="CY13" i="2"/>
  <c r="CY14" i="2" s="1"/>
  <c r="CZ11" i="2"/>
  <c r="CZ4" i="2"/>
  <c r="CZ8" i="2"/>
  <c r="CZ9" i="2"/>
  <c r="CZ10" i="2"/>
  <c r="CZ7" i="2"/>
  <c r="CZ5" i="2"/>
  <c r="CZ6" i="2"/>
  <c r="CZ12" i="2"/>
  <c r="DA2" i="2"/>
  <c r="CY3" i="2"/>
  <c r="CZ16" i="2" l="1"/>
  <c r="CZ3" i="2"/>
  <c r="DA11" i="2"/>
  <c r="DA6" i="2"/>
  <c r="DA7" i="2"/>
  <c r="DA4" i="2"/>
  <c r="DA9" i="2"/>
  <c r="DA5" i="2"/>
  <c r="DA10" i="2"/>
  <c r="DA8" i="2"/>
  <c r="DA12" i="2"/>
  <c r="CZ13" i="2"/>
  <c r="CZ14" i="2" s="1"/>
  <c r="DB2" i="2"/>
  <c r="DA16" i="2" l="1"/>
  <c r="DA13" i="2"/>
  <c r="DA14" i="2" s="1"/>
  <c r="DA3" i="2"/>
  <c r="DB11" i="2"/>
  <c r="DB7" i="2"/>
  <c r="DB5" i="2"/>
  <c r="DB8" i="2"/>
  <c r="DB6" i="2"/>
  <c r="DB10" i="2"/>
  <c r="DB9" i="2"/>
  <c r="DB4" i="2"/>
  <c r="DB12" i="2"/>
  <c r="DC2" i="2"/>
  <c r="DB13" i="2" l="1"/>
  <c r="DB14" i="2" s="1"/>
  <c r="DB16" i="2"/>
  <c r="DC7" i="2"/>
  <c r="DC10" i="2"/>
  <c r="DC5" i="2"/>
  <c r="DC6" i="2"/>
  <c r="DC4" i="2"/>
  <c r="DC8" i="2"/>
  <c r="DC9" i="2"/>
  <c r="DC11" i="2"/>
  <c r="DC12" i="2"/>
  <c r="DD2" i="2"/>
  <c r="DB3" i="2"/>
  <c r="DC16" i="2" l="1"/>
  <c r="DD7" i="2"/>
  <c r="DD9" i="2"/>
  <c r="DD11" i="2"/>
  <c r="DD8" i="2"/>
  <c r="DD10" i="2"/>
  <c r="DD6" i="2"/>
  <c r="DD5" i="2"/>
  <c r="DD4" i="2"/>
  <c r="DD16" i="2" s="1"/>
  <c r="DD12" i="2"/>
  <c r="DC13" i="2"/>
  <c r="DC14" i="2" s="1"/>
  <c r="DE2" i="2"/>
  <c r="DC3" i="2"/>
  <c r="DD13" i="2" l="1"/>
  <c r="DD14" i="2" s="1"/>
  <c r="DE4" i="2"/>
  <c r="DE7" i="2"/>
  <c r="DE8" i="2"/>
  <c r="DE10" i="2"/>
  <c r="DE11" i="2"/>
  <c r="DE6" i="2"/>
  <c r="DE5" i="2"/>
  <c r="DE9" i="2"/>
  <c r="DE12" i="2"/>
  <c r="DD3" i="2"/>
  <c r="DF2" i="2"/>
  <c r="DE16" i="2" l="1"/>
  <c r="DE3" i="2"/>
  <c r="DF9" i="2"/>
  <c r="DF5" i="2"/>
  <c r="DF7" i="2"/>
  <c r="DF6" i="2"/>
  <c r="DF11" i="2"/>
  <c r="DF8" i="2"/>
  <c r="DF10" i="2"/>
  <c r="DF4" i="2"/>
  <c r="DF16" i="2" s="1"/>
  <c r="DF12" i="2"/>
  <c r="DE13" i="2"/>
  <c r="DE14" i="2" s="1"/>
  <c r="DG2" i="2"/>
  <c r="DF13" i="2" l="1"/>
  <c r="DF14" i="2" s="1"/>
  <c r="DG4" i="2"/>
  <c r="DG9" i="2"/>
  <c r="DG5" i="2"/>
  <c r="DG7" i="2"/>
  <c r="DG11" i="2"/>
  <c r="DG6" i="2"/>
  <c r="DG10" i="2"/>
  <c r="DG8" i="2"/>
  <c r="DG12" i="2"/>
  <c r="DH2" i="2"/>
  <c r="DF3" i="2"/>
  <c r="DG16" i="2" l="1"/>
  <c r="DH4" i="2"/>
  <c r="DH7" i="2"/>
  <c r="DH5" i="2"/>
  <c r="DH6" i="2"/>
  <c r="DH8" i="2"/>
  <c r="DH10" i="2"/>
  <c r="DH11" i="2"/>
  <c r="DH9" i="2"/>
  <c r="DH12" i="2"/>
  <c r="DG13" i="2"/>
  <c r="DG14" i="2" s="1"/>
  <c r="DG3" i="2"/>
  <c r="DI2" i="2"/>
  <c r="DH16" i="2" l="1"/>
  <c r="DH3" i="2"/>
  <c r="DI5" i="2"/>
  <c r="DI11" i="2"/>
  <c r="DI6" i="2"/>
  <c r="DI8" i="2"/>
  <c r="DI10" i="2"/>
  <c r="DI7" i="2"/>
  <c r="DI4" i="2"/>
  <c r="DI9" i="2"/>
  <c r="DI12" i="2"/>
  <c r="DH13" i="2"/>
  <c r="DH14" i="2" s="1"/>
  <c r="DJ2" i="2"/>
  <c r="DI16" i="2" l="1"/>
  <c r="DI13" i="2"/>
  <c r="DI14" i="2" s="1"/>
  <c r="DJ7" i="2"/>
  <c r="DJ5" i="2"/>
  <c r="DJ10" i="2"/>
  <c r="DJ8" i="2"/>
  <c r="DJ6" i="2"/>
  <c r="DJ11" i="2"/>
  <c r="DJ4" i="2"/>
  <c r="DJ9" i="2"/>
  <c r="DJ12" i="2"/>
  <c r="DI3" i="2"/>
  <c r="DK2" i="2"/>
  <c r="DJ16" i="2" l="1"/>
  <c r="DJ13" i="2"/>
  <c r="DJ14" i="2" s="1"/>
  <c r="DK4" i="2"/>
  <c r="DK7" i="2"/>
  <c r="DK11" i="2"/>
  <c r="DK6" i="2"/>
  <c r="DK8" i="2"/>
  <c r="DK10" i="2"/>
  <c r="DK9" i="2"/>
  <c r="DK5" i="2"/>
  <c r="DK12" i="2"/>
  <c r="DL2" i="2"/>
  <c r="DJ3" i="2"/>
  <c r="DK16" i="2" l="1"/>
  <c r="DK13" i="2"/>
  <c r="DK14" i="2" s="1"/>
  <c r="DL5" i="2"/>
  <c r="DL7" i="2"/>
  <c r="DL4" i="2"/>
  <c r="DL6" i="2"/>
  <c r="DL11" i="2"/>
  <c r="DL9" i="2"/>
  <c r="DL8" i="2"/>
  <c r="DL10" i="2"/>
  <c r="DL12" i="2"/>
  <c r="DK3" i="2"/>
  <c r="DM2" i="2"/>
  <c r="DL16" i="2" l="1"/>
  <c r="DL3" i="2"/>
  <c r="DL13" i="2"/>
  <c r="DL14" i="2" s="1"/>
  <c r="DM11" i="2"/>
  <c r="DM7" i="2"/>
  <c r="DM6" i="2"/>
  <c r="DM5" i="2"/>
  <c r="DM8" i="2"/>
  <c r="DM10" i="2"/>
  <c r="DM4" i="2"/>
  <c r="DM16" i="2" s="1"/>
  <c r="DM9" i="2"/>
  <c r="DM12" i="2"/>
  <c r="DN2" i="2"/>
  <c r="DM13" i="2" l="1"/>
  <c r="DM14" i="2" s="1"/>
  <c r="DM3" i="2"/>
  <c r="DN8" i="2"/>
  <c r="DN10" i="2"/>
  <c r="DN11" i="2"/>
  <c r="DN5" i="2"/>
  <c r="DN4" i="2"/>
  <c r="DN7" i="2"/>
  <c r="DN6" i="2"/>
  <c r="DN9" i="2"/>
  <c r="DN12" i="2"/>
  <c r="DO2" i="2"/>
  <c r="DN16" i="2" l="1"/>
  <c r="DN13" i="2"/>
  <c r="DN14" i="2" s="1"/>
  <c r="DO11" i="2"/>
  <c r="DO4" i="2"/>
  <c r="DO7" i="2"/>
  <c r="DO6" i="2"/>
  <c r="DO9" i="2"/>
  <c r="DO8" i="2"/>
  <c r="DO10" i="2"/>
  <c r="DO5" i="2"/>
  <c r="DO12" i="2"/>
  <c r="DP2" i="2"/>
  <c r="DN3" i="2"/>
  <c r="DO16" i="2" l="1"/>
  <c r="DO13" i="2"/>
  <c r="DO14" i="2" s="1"/>
  <c r="DP8" i="2"/>
  <c r="DP6" i="2"/>
  <c r="DP11" i="2"/>
  <c r="DP9" i="2"/>
  <c r="DP10" i="2"/>
  <c r="DP5" i="2"/>
  <c r="DP4" i="2"/>
  <c r="DP7" i="2"/>
  <c r="DP12" i="2"/>
  <c r="DQ2" i="2"/>
  <c r="DO3" i="2"/>
  <c r="DP16" i="2" l="1"/>
  <c r="DP13" i="2"/>
  <c r="DP14" i="2" s="1"/>
  <c r="DQ8" i="2"/>
  <c r="DQ4" i="2"/>
  <c r="DQ11" i="2"/>
  <c r="DQ7" i="2"/>
  <c r="DQ6" i="2"/>
  <c r="DQ10" i="2"/>
  <c r="DQ5" i="2"/>
  <c r="DQ9" i="2"/>
  <c r="DQ12" i="2"/>
  <c r="DP3" i="2"/>
  <c r="DR2" i="2"/>
  <c r="DQ16" i="2" l="1"/>
  <c r="DQ3" i="2"/>
  <c r="DR6" i="2"/>
  <c r="DR11" i="2"/>
  <c r="DR7" i="2"/>
  <c r="DR4" i="2"/>
  <c r="DR10" i="2"/>
  <c r="DR5" i="2"/>
  <c r="DR8" i="2"/>
  <c r="DR9" i="2"/>
  <c r="DR12" i="2"/>
  <c r="DQ13" i="2"/>
  <c r="DQ14" i="2" s="1"/>
  <c r="DS2" i="2"/>
  <c r="DR16" i="2" l="1"/>
  <c r="DR3" i="2"/>
  <c r="DS4" i="2"/>
  <c r="DS8" i="2"/>
  <c r="DS9" i="2"/>
  <c r="DS7" i="2"/>
  <c r="DS6" i="2"/>
  <c r="DS5" i="2"/>
  <c r="DS11" i="2"/>
  <c r="DS10" i="2"/>
  <c r="DS12" i="2"/>
  <c r="DR13" i="2"/>
  <c r="DR14" i="2" s="1"/>
  <c r="DT2" i="2"/>
  <c r="DS16" i="2" l="1"/>
  <c r="DT9" i="2"/>
  <c r="DT11" i="2"/>
  <c r="DT7" i="2"/>
  <c r="DT4" i="2"/>
  <c r="DT5" i="2"/>
  <c r="DT8" i="2"/>
  <c r="DT10" i="2"/>
  <c r="DT6" i="2"/>
  <c r="DT12" i="2"/>
  <c r="DS13" i="2"/>
  <c r="DS14" i="2" s="1"/>
  <c r="DU2" i="2"/>
  <c r="DS3" i="2"/>
  <c r="DT16" i="2" l="1"/>
  <c r="DT13" i="2"/>
  <c r="DT14" i="2" s="1"/>
  <c r="DU4" i="2"/>
  <c r="DU11" i="2"/>
  <c r="DU7" i="2"/>
  <c r="DU9" i="2"/>
  <c r="DU6" i="2"/>
  <c r="DU10" i="2"/>
  <c r="DU8" i="2"/>
  <c r="DU5" i="2"/>
  <c r="DU12" i="2"/>
  <c r="DV2" i="2"/>
  <c r="DT3" i="2"/>
  <c r="DU16" i="2" l="1"/>
  <c r="DU13" i="2"/>
  <c r="DU14" i="2" s="1"/>
  <c r="DV4" i="2"/>
  <c r="DV7" i="2"/>
  <c r="DV8" i="2"/>
  <c r="DV9" i="2"/>
  <c r="DV6" i="2"/>
  <c r="DV11" i="2"/>
  <c r="DV5" i="2"/>
  <c r="DV10" i="2"/>
  <c r="DV12" i="2"/>
  <c r="DW2" i="2"/>
  <c r="DU3" i="2"/>
  <c r="DV16" i="2" l="1"/>
  <c r="DV3" i="2"/>
  <c r="DW7" i="2"/>
  <c r="DW8" i="2"/>
  <c r="DW9" i="2"/>
  <c r="DW4" i="2"/>
  <c r="DW11" i="2"/>
  <c r="DW10" i="2"/>
  <c r="DW5" i="2"/>
  <c r="DW6" i="2"/>
  <c r="DW12" i="2"/>
  <c r="DV13" i="2"/>
  <c r="DV14" i="2" s="1"/>
  <c r="DX2" i="2"/>
  <c r="DW16" i="2" l="1"/>
  <c r="DX4" i="2"/>
  <c r="DX5" i="2"/>
  <c r="DX7" i="2"/>
  <c r="DX11" i="2"/>
  <c r="DX10" i="2"/>
  <c r="DX9" i="2"/>
  <c r="DX6" i="2"/>
  <c r="DX8" i="2"/>
  <c r="DX12" i="2"/>
  <c r="DW13" i="2"/>
  <c r="DW14" i="2" s="1"/>
  <c r="DW3" i="2"/>
  <c r="DY2" i="2"/>
  <c r="DX16" i="2" l="1"/>
  <c r="DX3" i="2"/>
  <c r="DY7" i="2"/>
  <c r="DY9" i="2"/>
  <c r="DY11" i="2"/>
  <c r="DY4" i="2"/>
  <c r="DY5" i="2"/>
  <c r="DY8" i="2"/>
  <c r="DY10" i="2"/>
  <c r="DY6" i="2"/>
  <c r="DY12" i="2"/>
  <c r="DX13" i="2"/>
  <c r="DX14" i="2" s="1"/>
  <c r="DZ2" i="2"/>
  <c r="DY16" i="2" l="1"/>
  <c r="DY13" i="2"/>
  <c r="DY14" i="2" s="1"/>
  <c r="DZ7" i="2"/>
  <c r="DZ5" i="2"/>
  <c r="DZ4" i="2"/>
  <c r="DZ10" i="2"/>
  <c r="DZ8" i="2"/>
  <c r="DZ6" i="2"/>
  <c r="DZ9" i="2"/>
  <c r="DZ11" i="2"/>
  <c r="DZ12" i="2"/>
  <c r="DY3" i="2"/>
  <c r="EA2" i="2"/>
  <c r="DZ16" i="2" l="1"/>
  <c r="EA4" i="2"/>
  <c r="EA5" i="2"/>
  <c r="EA8" i="2"/>
  <c r="EA11" i="2"/>
  <c r="EA10" i="2"/>
  <c r="EA9" i="2"/>
  <c r="EA6" i="2"/>
  <c r="EA7" i="2"/>
  <c r="EA12" i="2"/>
  <c r="DZ13" i="2"/>
  <c r="DZ14" i="2" s="1"/>
  <c r="DZ3" i="2"/>
  <c r="EB2" i="2"/>
  <c r="EA16" i="2" l="1"/>
  <c r="EB7" i="2"/>
  <c r="EB11" i="2"/>
  <c r="EB4" i="2"/>
  <c r="EB6" i="2"/>
  <c r="EB8" i="2"/>
  <c r="EB9" i="2"/>
  <c r="EB5" i="2"/>
  <c r="EB10" i="2"/>
  <c r="EB12" i="2"/>
  <c r="EA13" i="2"/>
  <c r="EA14" i="2" s="1"/>
  <c r="EA3" i="2"/>
  <c r="EC2" i="2"/>
  <c r="EB16" i="2" l="1"/>
  <c r="EB13" i="2"/>
  <c r="EB14" i="2" s="1"/>
  <c r="EC8" i="2"/>
  <c r="EC10" i="2"/>
  <c r="EC9" i="2"/>
  <c r="EC7" i="2"/>
  <c r="EC6" i="2"/>
  <c r="EC4" i="2"/>
  <c r="EC5" i="2"/>
  <c r="EC11" i="2"/>
  <c r="EC12" i="2"/>
  <c r="EB3" i="2"/>
  <c r="ED2" i="2"/>
  <c r="EC16" i="2" l="1"/>
  <c r="EC3" i="2"/>
  <c r="ED6" i="2"/>
  <c r="ED9" i="2"/>
  <c r="ED10" i="2"/>
  <c r="ED5" i="2"/>
  <c r="ED7" i="2"/>
  <c r="ED4" i="2"/>
  <c r="ED11" i="2"/>
  <c r="ED8" i="2"/>
  <c r="ED12" i="2"/>
  <c r="EC13" i="2"/>
  <c r="EC14" i="2" s="1"/>
  <c r="EE2" i="2"/>
  <c r="ED16" i="2" l="1"/>
  <c r="ED13" i="2"/>
  <c r="ED14" i="2" s="1"/>
  <c r="ED3" i="2"/>
  <c r="EE7" i="2"/>
  <c r="EE10" i="2"/>
  <c r="EE6" i="2"/>
  <c r="EE5" i="2"/>
  <c r="EE4" i="2"/>
  <c r="EE11" i="2"/>
  <c r="EE8" i="2"/>
  <c r="EE9" i="2"/>
  <c r="EE12" i="2"/>
  <c r="EF2" i="2"/>
  <c r="EE16" i="2" l="1"/>
  <c r="EE13" i="2"/>
  <c r="EE14" i="2" s="1"/>
  <c r="EF5" i="2"/>
  <c r="EF11" i="2"/>
  <c r="EF10" i="2"/>
  <c r="EF8" i="2"/>
  <c r="EF4" i="2"/>
  <c r="EF7" i="2"/>
  <c r="EF6" i="2"/>
  <c r="EF9" i="2"/>
  <c r="EF12" i="2"/>
  <c r="EG2" i="2"/>
  <c r="EE3" i="2"/>
  <c r="EF16" i="2" l="1"/>
  <c r="EF13" i="2"/>
  <c r="EF14" i="2" s="1"/>
  <c r="EF3" i="2"/>
  <c r="EG7" i="2"/>
  <c r="EG11" i="2"/>
  <c r="EG9" i="2"/>
  <c r="EG10" i="2"/>
  <c r="EG6" i="2"/>
  <c r="EG4" i="2"/>
  <c r="EG5" i="2"/>
  <c r="EG8" i="2"/>
  <c r="EG12" i="2"/>
  <c r="EH2" i="2"/>
  <c r="EG16" i="2" l="1"/>
  <c r="EG13" i="2"/>
  <c r="EG14" i="2" s="1"/>
  <c r="EH4" i="2"/>
  <c r="EH5" i="2"/>
  <c r="EH6" i="2"/>
  <c r="EH7" i="2"/>
  <c r="EH11" i="2"/>
  <c r="EH9" i="2"/>
  <c r="EH8" i="2"/>
  <c r="EH10" i="2"/>
  <c r="EH12" i="2"/>
  <c r="EI2" i="2"/>
  <c r="EG3" i="2"/>
  <c r="EH16" i="2" l="1"/>
  <c r="EH13" i="2"/>
  <c r="EH14" i="2" s="1"/>
  <c r="EI11" i="2"/>
  <c r="EI7" i="2"/>
  <c r="EI4" i="2"/>
  <c r="EI6" i="2"/>
  <c r="EI10" i="2"/>
  <c r="EI9" i="2"/>
  <c r="EI5" i="2"/>
  <c r="EI8" i="2"/>
  <c r="EI12" i="2"/>
  <c r="EH3" i="2"/>
  <c r="EJ2" i="2"/>
  <c r="EI16" i="2" l="1"/>
  <c r="EI13" i="2"/>
  <c r="EJ7" i="2"/>
  <c r="EM7" i="2" s="1"/>
  <c r="EN7" i="2" s="1"/>
  <c r="EJ10" i="2"/>
  <c r="EM10" i="2" s="1"/>
  <c r="EN10" i="2" s="1"/>
  <c r="EJ4" i="2"/>
  <c r="EM4" i="2" s="1"/>
  <c r="EN4" i="2" s="1"/>
  <c r="EJ11" i="2"/>
  <c r="EM11" i="2" s="1"/>
  <c r="EN11" i="2" s="1"/>
  <c r="EJ6" i="2"/>
  <c r="EM6" i="2" s="1"/>
  <c r="EN6" i="2" s="1"/>
  <c r="EJ8" i="2"/>
  <c r="EM8" i="2" s="1"/>
  <c r="EN8" i="2" s="1"/>
  <c r="EJ5" i="2"/>
  <c r="EM5" i="2" s="1"/>
  <c r="EN5" i="2" s="1"/>
  <c r="EJ9" i="2"/>
  <c r="EM9" i="2" s="1"/>
  <c r="EN9" i="2" s="1"/>
  <c r="EJ12" i="2"/>
  <c r="EM12" i="2" s="1"/>
  <c r="EN12" i="2" s="1"/>
  <c r="EI14" i="2"/>
  <c r="EI3" i="2"/>
  <c r="CA7" i="1" l="1"/>
  <c r="CB7" i="1" s="1"/>
  <c r="CC7" i="1" s="1"/>
  <c r="CA12" i="1"/>
  <c r="CB12" i="1" s="1"/>
  <c r="CC12" i="1" s="1"/>
  <c r="CA11" i="1"/>
  <c r="CB11" i="1" s="1"/>
  <c r="CC11" i="1" s="1"/>
  <c r="CA6" i="1"/>
  <c r="CB6" i="1" s="1"/>
  <c r="CC6" i="1" s="1"/>
  <c r="CA8" i="1"/>
  <c r="CB8" i="1" s="1"/>
  <c r="CC8" i="1" s="1"/>
  <c r="CA10" i="1"/>
  <c r="CB10" i="1" s="1"/>
  <c r="CC10" i="1" s="1"/>
  <c r="CA9" i="1"/>
  <c r="CB9" i="1" s="1"/>
  <c r="CC9" i="1" s="1"/>
  <c r="CA13" i="1"/>
  <c r="CB13" i="1" s="1"/>
  <c r="CC13" i="1" s="1"/>
  <c r="EJ16" i="2"/>
  <c r="EJ13" i="2"/>
  <c r="EJ14" i="2" s="1"/>
  <c r="EJ3" i="2"/>
</calcChain>
</file>

<file path=xl/sharedStrings.xml><?xml version="1.0" encoding="utf-8"?>
<sst xmlns="http://schemas.openxmlformats.org/spreadsheetml/2006/main" count="312" uniqueCount="187">
  <si>
    <t>do not touch</t>
  </si>
  <si>
    <t>Plasmid</t>
  </si>
  <si>
    <t>Con [ng/ul]</t>
  </si>
  <si>
    <t>Conc (nM)</t>
  </si>
  <si>
    <t>Size (bp)</t>
  </si>
  <si>
    <t>mw (ng/pmol)</t>
  </si>
  <si>
    <t>plamsid (ng)</t>
  </si>
  <si>
    <t>repl</t>
  </si>
  <si>
    <t>total DNA combo final volume w/water (uL)</t>
  </si>
  <si>
    <t>plasmid concentration nM</t>
  </si>
  <si>
    <t>enter your value</t>
  </si>
  <si>
    <t>what is 1x in fmol</t>
  </si>
  <si>
    <t>fmols each 1x</t>
  </si>
  <si>
    <t>multiplier</t>
  </si>
  <si>
    <t>let the formula do it's job</t>
  </si>
  <si>
    <t>total ng (6-well)</t>
  </si>
  <si>
    <t>ul/6-well rxn</t>
  </si>
  <si>
    <t>m162_GvpA</t>
  </si>
  <si>
    <t>plasmid ng in chart</t>
  </si>
  <si>
    <t>m165_GvpJ</t>
  </si>
  <si>
    <t>m166_GvpK</t>
  </si>
  <si>
    <t xml:space="preserve">m167_GvpN </t>
  </si>
  <si>
    <t>pUC19 (maxi)</t>
  </si>
  <si>
    <t>Final volume of DNA before water (uL)</t>
  </si>
  <si>
    <t>H2O</t>
  </si>
  <si>
    <t>well_id</t>
  </si>
  <si>
    <t>H1</t>
  </si>
  <si>
    <t>G1</t>
  </si>
  <si>
    <t>F1</t>
  </si>
  <si>
    <t>E1</t>
  </si>
  <si>
    <t>D1</t>
  </si>
  <si>
    <t>C1</t>
  </si>
  <si>
    <t>B1</t>
  </si>
  <si>
    <t>A1</t>
  </si>
  <si>
    <t>H2</t>
  </si>
  <si>
    <t>G2</t>
  </si>
  <si>
    <t>F2</t>
  </si>
  <si>
    <t>E2</t>
  </si>
  <si>
    <t>D2</t>
  </si>
  <si>
    <t>C2</t>
  </si>
  <si>
    <t>B2</t>
  </si>
  <si>
    <t>A2</t>
  </si>
  <si>
    <t>H3</t>
  </si>
  <si>
    <t>G3</t>
  </si>
  <si>
    <t>F3</t>
  </si>
  <si>
    <t>E3</t>
  </si>
  <si>
    <t>D3</t>
  </si>
  <si>
    <t>C3</t>
  </si>
  <si>
    <t>B3</t>
  </si>
  <si>
    <t>A3</t>
  </si>
  <si>
    <t>H4</t>
  </si>
  <si>
    <t>G4</t>
  </si>
  <si>
    <t>F4</t>
  </si>
  <si>
    <t>E4</t>
  </si>
  <si>
    <t>D4</t>
  </si>
  <si>
    <t>C4</t>
  </si>
  <si>
    <t>B4</t>
  </si>
  <si>
    <t>A4</t>
  </si>
  <si>
    <t>H5</t>
  </si>
  <si>
    <t>G5</t>
  </si>
  <si>
    <t>F5</t>
  </si>
  <si>
    <t>E5</t>
  </si>
  <si>
    <t>D5</t>
  </si>
  <si>
    <t>C5</t>
  </si>
  <si>
    <t>B5</t>
  </si>
  <si>
    <t>A5</t>
  </si>
  <si>
    <t>H6</t>
  </si>
  <si>
    <t>G6</t>
  </si>
  <si>
    <t>F6</t>
  </si>
  <si>
    <t>E6</t>
  </si>
  <si>
    <t>D6</t>
  </si>
  <si>
    <t>C6</t>
  </si>
  <si>
    <t>B6</t>
  </si>
  <si>
    <t>A6</t>
  </si>
  <si>
    <t>H7</t>
  </si>
  <si>
    <t>G7</t>
  </si>
  <si>
    <t>F7</t>
  </si>
  <si>
    <t>E7</t>
  </si>
  <si>
    <t>D7</t>
  </si>
  <si>
    <t>C7</t>
  </si>
  <si>
    <t>B7</t>
  </si>
  <si>
    <t>A7</t>
  </si>
  <si>
    <t>H8</t>
  </si>
  <si>
    <t>G8</t>
  </si>
  <si>
    <t>F8</t>
  </si>
  <si>
    <t>E8</t>
  </si>
  <si>
    <t>D8</t>
  </si>
  <si>
    <t>C8</t>
  </si>
  <si>
    <t>B8</t>
  </si>
  <si>
    <t>A8</t>
  </si>
  <si>
    <t>H9</t>
  </si>
  <si>
    <t>G9</t>
  </si>
  <si>
    <t>F9</t>
  </si>
  <si>
    <t>E9</t>
  </si>
  <si>
    <t>D9</t>
  </si>
  <si>
    <t>C9</t>
  </si>
  <si>
    <t>B9</t>
  </si>
  <si>
    <t>A9</t>
  </si>
  <si>
    <t>H10</t>
  </si>
  <si>
    <t>G10</t>
  </si>
  <si>
    <t>F10</t>
  </si>
  <si>
    <t>E10</t>
  </si>
  <si>
    <t>D10</t>
  </si>
  <si>
    <t>C10</t>
  </si>
  <si>
    <t>B10</t>
  </si>
  <si>
    <t>A10</t>
  </si>
  <si>
    <t>H11</t>
  </si>
  <si>
    <t>G11</t>
  </si>
  <si>
    <t>F11</t>
  </si>
  <si>
    <t>E11</t>
  </si>
  <si>
    <t>D11</t>
  </si>
  <si>
    <t>C11</t>
  </si>
  <si>
    <t>B11</t>
  </si>
  <si>
    <t>A11</t>
  </si>
  <si>
    <t>H12</t>
  </si>
  <si>
    <t>G12</t>
  </si>
  <si>
    <t>F12</t>
  </si>
  <si>
    <t>E12</t>
  </si>
  <si>
    <t>D12</t>
  </si>
  <si>
    <t>C12</t>
  </si>
  <si>
    <t>B12</t>
  </si>
  <si>
    <t>A12</t>
  </si>
  <si>
    <t>current adjustment</t>
  </si>
  <si>
    <t>Plate type</t>
  </si>
  <si>
    <t>area adjustment</t>
  </si>
  <si>
    <t>10 cm</t>
  </si>
  <si>
    <t>6-well</t>
  </si>
  <si>
    <t>12-well</t>
  </si>
  <si>
    <t>24-well</t>
  </si>
  <si>
    <t>48-well</t>
  </si>
  <si>
    <t>96-well</t>
  </si>
  <si>
    <t>m163_GvpF</t>
  </si>
  <si>
    <t xml:space="preserve">m164_GvpG </t>
  </si>
  <si>
    <t>m169_GvpW</t>
  </si>
  <si>
    <t>m168_GvpV</t>
  </si>
  <si>
    <t>x</t>
  </si>
  <si>
    <t>total volume</t>
  </si>
  <si>
    <t>volume (nL)</t>
  </si>
  <si>
    <t>water volume</t>
  </si>
  <si>
    <t xml:space="preserve">fmol </t>
  </si>
  <si>
    <t>nmol</t>
  </si>
  <si>
    <t>nM</t>
  </si>
  <si>
    <t>Dilute plasmids such that for chaperones, 0.25x condition requires 10 0.25 nL transfers</t>
  </si>
  <si>
    <t>transfers</t>
  </si>
  <si>
    <t>ng per transfer</t>
  </si>
  <si>
    <t>uL per transfer</t>
  </si>
  <si>
    <t>ng/uL</t>
  </si>
  <si>
    <t>total ng transferred</t>
  </si>
  <si>
    <t>total volume of stock transferred</t>
  </si>
  <si>
    <t>total nmol transferred</t>
  </si>
  <si>
    <t>total uL transferred</t>
  </si>
  <si>
    <t>"-"</t>
  </si>
  <si>
    <t>"+"</t>
  </si>
  <si>
    <t>wells needed</t>
  </si>
  <si>
    <t>base positive</t>
  </si>
  <si>
    <t>old positive</t>
  </si>
  <si>
    <t>delV</t>
  </si>
  <si>
    <t>delV_FG</t>
  </si>
  <si>
    <t>delV_FJ</t>
  </si>
  <si>
    <t>delV_GJ</t>
  </si>
  <si>
    <t>delV_F</t>
  </si>
  <si>
    <t>delV_J</t>
  </si>
  <si>
    <t>delV_G</t>
  </si>
  <si>
    <t>delVN</t>
  </si>
  <si>
    <t>delV_FGJWNK</t>
  </si>
  <si>
    <t>FGJW</t>
  </si>
  <si>
    <t>k_1</t>
  </si>
  <si>
    <t>k_0.5</t>
  </si>
  <si>
    <t>k_0.25</t>
  </si>
  <si>
    <t>k_0.125</t>
  </si>
  <si>
    <t>k_0.0625</t>
  </si>
  <si>
    <t>GJWV</t>
  </si>
  <si>
    <t>delN</t>
  </si>
  <si>
    <t>delN_F</t>
  </si>
  <si>
    <t>delN_G</t>
  </si>
  <si>
    <t>delN_J</t>
  </si>
  <si>
    <t>delN_FGJ</t>
  </si>
  <si>
    <t>delV_FGJ</t>
  </si>
  <si>
    <t>delN_GJW</t>
  </si>
  <si>
    <t>delV_GJW</t>
  </si>
  <si>
    <t>hail_mary</t>
  </si>
  <si>
    <t>Salt</t>
  </si>
  <si>
    <t>PEI Max</t>
  </si>
  <si>
    <t>Mastermix amount</t>
  </si>
  <si>
    <t>salt total</t>
  </si>
  <si>
    <t xml:space="preserve">21 for 48 well plate </t>
  </si>
  <si>
    <t>delV_0.25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</si>
</sst>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theme="1"/>
      <name val="Arial"/>
      <family val="2"/>
    </font>
    <font>
      <sz val="11"/>
      <color theme="9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3B3B3B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BAD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2" fontId="0" fillId="3" borderId="0" xfId="0" applyNumberFormat="1" applyFill="1"/>
    <xf numFmtId="2" fontId="0" fillId="0" borderId="0" xfId="0" applyNumberFormat="1"/>
    <xf numFmtId="1" fontId="0" fillId="3" borderId="0" xfId="0" quotePrefix="1" applyNumberFormat="1" applyFill="1"/>
    <xf numFmtId="2" fontId="0" fillId="4" borderId="0" xfId="0" applyNumberFormat="1" applyFill="1"/>
    <xf numFmtId="2" fontId="0" fillId="3" borderId="1" xfId="0" applyNumberFormat="1" applyFill="1" applyBorder="1"/>
    <xf numFmtId="0" fontId="0" fillId="5" borderId="0" xfId="0" applyFill="1"/>
    <xf numFmtId="2" fontId="0" fillId="5" borderId="0" xfId="0" applyNumberFormat="1" applyFill="1"/>
    <xf numFmtId="2" fontId="0" fillId="5" borderId="2" xfId="0" applyNumberFormat="1" applyFill="1" applyBorder="1"/>
    <xf numFmtId="2" fontId="0" fillId="2" borderId="0" xfId="0" applyNumberFormat="1" applyFill="1"/>
    <xf numFmtId="2" fontId="0" fillId="2" borderId="1" xfId="0" applyNumberFormat="1" applyFill="1" applyBorder="1"/>
    <xf numFmtId="2" fontId="0" fillId="2" borderId="2" xfId="0" applyNumberFormat="1" applyFill="1" applyBorder="1"/>
    <xf numFmtId="2" fontId="3" fillId="0" borderId="0" xfId="0" applyNumberFormat="1" applyFont="1"/>
    <xf numFmtId="0" fontId="4" fillId="0" borderId="0" xfId="0" applyFont="1"/>
    <xf numFmtId="2" fontId="5" fillId="0" borderId="0" xfId="0" applyNumberFormat="1" applyFont="1"/>
    <xf numFmtId="0" fontId="3" fillId="0" borderId="0" xfId="0" applyFont="1" applyAlignment="1">
      <alignment wrapText="1"/>
    </xf>
    <xf numFmtId="2" fontId="3" fillId="0" borderId="1" xfId="0" applyNumberFormat="1" applyFont="1" applyBorder="1"/>
    <xf numFmtId="2" fontId="3" fillId="0" borderId="3" xfId="0" applyNumberFormat="1" applyFont="1" applyBorder="1"/>
    <xf numFmtId="164" fontId="3" fillId="0" borderId="3" xfId="0" applyNumberFormat="1" applyFont="1" applyBorder="1"/>
    <xf numFmtId="2" fontId="5" fillId="0" borderId="1" xfId="0" applyNumberFormat="1" applyFont="1" applyBorder="1"/>
    <xf numFmtId="2" fontId="1" fillId="0" borderId="0" xfId="0" applyNumberFormat="1" applyFont="1"/>
    <xf numFmtId="2" fontId="1" fillId="0" borderId="1" xfId="0" applyNumberFormat="1" applyFont="1" applyBorder="1"/>
    <xf numFmtId="2" fontId="2" fillId="0" borderId="0" xfId="0" applyNumberFormat="1" applyFont="1"/>
    <xf numFmtId="1" fontId="2" fillId="5" borderId="0" xfId="0" applyNumberFormat="1" applyFont="1" applyFill="1"/>
    <xf numFmtId="2" fontId="0" fillId="0" borderId="1" xfId="0" applyNumberFormat="1" applyBorder="1"/>
    <xf numFmtId="2" fontId="0" fillId="7" borderId="0" xfId="0" applyNumberFormat="1" applyFill="1"/>
    <xf numFmtId="164" fontId="3" fillId="0" borderId="1" xfId="0" applyNumberFormat="1" applyFont="1" applyBorder="1"/>
    <xf numFmtId="2" fontId="0" fillId="6" borderId="0" xfId="0" applyNumberFormat="1" applyFill="1"/>
    <xf numFmtId="2" fontId="0" fillId="8" borderId="0" xfId="0" applyNumberFormat="1" applyFill="1"/>
    <xf numFmtId="2" fontId="0" fillId="8" borderId="3" xfId="0" applyNumberFormat="1" applyFill="1" applyBorder="1"/>
    <xf numFmtId="2" fontId="0" fillId="8" borderId="1" xfId="0" applyNumberFormat="1" applyFill="1" applyBorder="1"/>
    <xf numFmtId="2" fontId="2" fillId="5" borderId="0" xfId="0" applyNumberFormat="1" applyFont="1" applyFill="1"/>
    <xf numFmtId="2" fontId="7" fillId="0" borderId="0" xfId="0" applyNumberFormat="1" applyFont="1"/>
    <xf numFmtId="164" fontId="0" fillId="0" borderId="0" xfId="0" applyNumberFormat="1"/>
    <xf numFmtId="0" fontId="2" fillId="0" borderId="0" xfId="0" applyFont="1"/>
    <xf numFmtId="11" fontId="0" fillId="0" borderId="0" xfId="0" applyNumberFormat="1"/>
    <xf numFmtId="164" fontId="0" fillId="5" borderId="0" xfId="0" applyNumberFormat="1" applyFill="1"/>
    <xf numFmtId="164" fontId="3" fillId="6" borderId="0" xfId="0" applyNumberFormat="1" applyFont="1" applyFill="1"/>
    <xf numFmtId="164" fontId="3" fillId="5" borderId="0" xfId="0" applyNumberFormat="1" applyFont="1" applyFill="1"/>
    <xf numFmtId="164" fontId="3" fillId="2" borderId="0" xfId="0" applyNumberFormat="1" applyFont="1" applyFill="1"/>
    <xf numFmtId="164" fontId="3" fillId="0" borderId="0" xfId="0" applyNumberFormat="1" applyFont="1"/>
    <xf numFmtId="164" fontId="5" fillId="0" borderId="0" xfId="0" applyNumberFormat="1" applyFont="1"/>
    <xf numFmtId="164" fontId="3" fillId="0" borderId="0" xfId="0" applyNumberFormat="1" applyFont="1" applyAlignment="1">
      <alignment wrapText="1"/>
    </xf>
    <xf numFmtId="164" fontId="5" fillId="0" borderId="1" xfId="0" applyNumberFormat="1" applyFon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6" fillId="2" borderId="0" xfId="0" applyNumberFormat="1" applyFont="1" applyFill="1"/>
    <xf numFmtId="164" fontId="2" fillId="6" borderId="0" xfId="0" applyNumberFormat="1" applyFont="1" applyFill="1"/>
    <xf numFmtId="164" fontId="2" fillId="5" borderId="0" xfId="0" applyNumberFormat="1" applyFont="1" applyFill="1"/>
    <xf numFmtId="164" fontId="2" fillId="2" borderId="0" xfId="0" applyNumberFormat="1" applyFont="1" applyFill="1"/>
    <xf numFmtId="164" fontId="0" fillId="0" borderId="1" xfId="0" applyNumberFormat="1" applyBorder="1"/>
    <xf numFmtId="164" fontId="0" fillId="7" borderId="0" xfId="0" applyNumberFormat="1" applyFill="1"/>
    <xf numFmtId="164" fontId="0" fillId="6" borderId="0" xfId="0" applyNumberFormat="1" applyFill="1"/>
    <xf numFmtId="164" fontId="0" fillId="2" borderId="0" xfId="0" applyNumberFormat="1" applyFill="1"/>
    <xf numFmtId="164" fontId="0" fillId="8" borderId="0" xfId="0" applyNumberFormat="1" applyFill="1"/>
    <xf numFmtId="164" fontId="0" fillId="8" borderId="3" xfId="0" applyNumberFormat="1" applyFill="1" applyBorder="1"/>
    <xf numFmtId="0" fontId="0" fillId="9" borderId="0" xfId="0" applyFill="1"/>
    <xf numFmtId="0" fontId="8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731D-EFDE-4862-9A35-C126C0EDA62C}">
  <dimension ref="A1:CE55"/>
  <sheetViews>
    <sheetView tabSelected="1" topLeftCell="AK17" zoomScale="58" zoomScaleNormal="30" workbookViewId="0">
      <selection activeCell="BC39" sqref="BC39"/>
    </sheetView>
  </sheetViews>
  <sheetFormatPr defaultColWidth="8.86328125" defaultRowHeight="14.75" x14ac:dyDescent="0.75"/>
  <cols>
    <col min="2" max="2" width="19.7265625" customWidth="1"/>
    <col min="3" max="3" width="14.1328125" customWidth="1"/>
    <col min="4" max="4" width="16.40625" customWidth="1"/>
    <col min="5" max="6" width="16.26953125" customWidth="1"/>
    <col min="10" max="16" width="11.54296875" bestFit="1" customWidth="1"/>
    <col min="17" max="17" width="12" bestFit="1" customWidth="1"/>
    <col min="18" max="19" width="11.54296875" bestFit="1" customWidth="1"/>
    <col min="20" max="20" width="11.26953125" bestFit="1" customWidth="1"/>
    <col min="21" max="21" width="36.7265625" customWidth="1"/>
    <col min="22" max="22" width="22.7265625" customWidth="1"/>
    <col min="23" max="23" width="20.7265625" customWidth="1"/>
    <col min="24" max="24" width="20" customWidth="1"/>
    <col min="25" max="25" width="15.54296875" customWidth="1"/>
    <col min="26" max="26" width="17.86328125" customWidth="1"/>
    <col min="27" max="27" width="11.40625" bestFit="1" customWidth="1"/>
    <col min="28" max="29" width="12" bestFit="1" customWidth="1"/>
    <col min="30" max="32" width="11.54296875" bestFit="1" customWidth="1"/>
    <col min="33" max="33" width="12" bestFit="1" customWidth="1"/>
    <col min="34" max="34" width="11.54296875" bestFit="1" customWidth="1"/>
    <col min="35" max="36" width="11" bestFit="1" customWidth="1"/>
    <col min="37" max="38" width="11.54296875" bestFit="1" customWidth="1"/>
    <col min="39" max="39" width="11.54296875" customWidth="1"/>
    <col min="40" max="40" width="12.1328125" bestFit="1" customWidth="1"/>
    <col min="41" max="41" width="11.54296875" customWidth="1"/>
    <col min="43" max="43" width="25.40625" customWidth="1"/>
    <col min="44" max="44" width="21.86328125" customWidth="1"/>
    <col min="45" max="47" width="9.26953125" bestFit="1" customWidth="1"/>
    <col min="48" max="49" width="9.86328125" bestFit="1" customWidth="1"/>
    <col min="50" max="50" width="9.26953125" bestFit="1" customWidth="1"/>
    <col min="51" max="52" width="9.86328125" bestFit="1" customWidth="1"/>
    <col min="53" max="55" width="9.26953125" bestFit="1" customWidth="1"/>
    <col min="56" max="56" width="9.86328125" bestFit="1" customWidth="1"/>
    <col min="57" max="57" width="9.26953125" bestFit="1" customWidth="1"/>
    <col min="58" max="58" width="9.86328125" bestFit="1" customWidth="1"/>
    <col min="59" max="59" width="9.26953125" bestFit="1" customWidth="1"/>
    <col min="60" max="60" width="8.86328125" bestFit="1" customWidth="1"/>
    <col min="61" max="65" width="9.86328125" bestFit="1" customWidth="1"/>
    <col min="66" max="67" width="9.26953125" bestFit="1" customWidth="1"/>
    <col min="68" max="68" width="9.86328125" bestFit="1" customWidth="1"/>
    <col min="69" max="69" width="9.26953125" bestFit="1" customWidth="1"/>
    <col min="70" max="70" width="8.86328125" bestFit="1" customWidth="1"/>
    <col min="71" max="71" width="9.86328125" bestFit="1" customWidth="1"/>
    <col min="72" max="73" width="8.86328125" bestFit="1" customWidth="1"/>
    <col min="74" max="75" width="9.26953125" bestFit="1" customWidth="1"/>
    <col min="76" max="76" width="8.86328125" bestFit="1" customWidth="1"/>
    <col min="78" max="78" width="18.40625" customWidth="1"/>
    <col min="79" max="79" width="17.1328125" customWidth="1"/>
    <col min="80" max="80" width="10.54296875" bestFit="1" customWidth="1"/>
  </cols>
  <sheetData>
    <row r="1" spans="1:83" x14ac:dyDescent="0.75">
      <c r="J1" t="s">
        <v>154</v>
      </c>
      <c r="K1" t="s">
        <v>155</v>
      </c>
      <c r="L1" t="s">
        <v>156</v>
      </c>
      <c r="M1" t="s">
        <v>160</v>
      </c>
      <c r="N1" t="s">
        <v>161</v>
      </c>
      <c r="O1" t="s">
        <v>162</v>
      </c>
      <c r="P1" t="s">
        <v>163</v>
      </c>
      <c r="Q1" t="s">
        <v>151</v>
      </c>
      <c r="R1" t="s">
        <v>157</v>
      </c>
      <c r="S1" t="s">
        <v>158</v>
      </c>
      <c r="T1" t="s">
        <v>159</v>
      </c>
      <c r="U1" t="s">
        <v>164</v>
      </c>
      <c r="V1" t="s">
        <v>165</v>
      </c>
      <c r="W1" t="s">
        <v>171</v>
      </c>
      <c r="X1" t="s">
        <v>186</v>
      </c>
      <c r="Y1" t="s">
        <v>152</v>
      </c>
      <c r="Z1" t="s">
        <v>166</v>
      </c>
      <c r="AA1" t="s">
        <v>167</v>
      </c>
      <c r="AB1" t="s">
        <v>168</v>
      </c>
      <c r="AC1" t="s">
        <v>169</v>
      </c>
      <c r="AD1" s="35" t="s">
        <v>170</v>
      </c>
      <c r="AE1" t="s">
        <v>178</v>
      </c>
      <c r="AF1" t="s">
        <v>179</v>
      </c>
      <c r="AG1" t="s">
        <v>151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180</v>
      </c>
      <c r="AO1" t="s">
        <v>152</v>
      </c>
    </row>
    <row r="2" spans="1:83" x14ac:dyDescent="0.7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/>
      <c r="H2" s="3"/>
      <c r="I2" s="2" t="s">
        <v>6</v>
      </c>
      <c r="J2" s="4">
        <v>1</v>
      </c>
      <c r="K2" s="4">
        <v>2</v>
      </c>
      <c r="L2" s="4">
        <v>3</v>
      </c>
      <c r="M2" s="4">
        <v>4</v>
      </c>
      <c r="N2" s="4">
        <v>5</v>
      </c>
      <c r="O2" s="4">
        <v>6</v>
      </c>
      <c r="P2" s="4">
        <v>7</v>
      </c>
      <c r="Q2" s="4">
        <v>8</v>
      </c>
      <c r="R2" s="4">
        <v>9</v>
      </c>
      <c r="S2" s="4">
        <v>10</v>
      </c>
      <c r="T2" s="4">
        <v>11</v>
      </c>
      <c r="U2" s="4">
        <v>12</v>
      </c>
      <c r="V2" s="4">
        <v>13</v>
      </c>
      <c r="W2" s="4">
        <v>14</v>
      </c>
      <c r="X2" s="4">
        <v>15</v>
      </c>
      <c r="Y2" s="4">
        <v>16</v>
      </c>
      <c r="Z2" s="4">
        <v>17</v>
      </c>
      <c r="AA2" s="4">
        <v>18</v>
      </c>
      <c r="AB2" s="4">
        <v>19</v>
      </c>
      <c r="AC2" s="4">
        <v>20</v>
      </c>
      <c r="AD2" s="4">
        <v>21</v>
      </c>
      <c r="AE2" s="4">
        <v>22</v>
      </c>
      <c r="AF2" s="4">
        <v>23</v>
      </c>
      <c r="AG2" s="4">
        <v>24</v>
      </c>
      <c r="AH2" s="4">
        <v>25</v>
      </c>
      <c r="AI2" s="4">
        <v>26</v>
      </c>
      <c r="AJ2" s="4">
        <v>27</v>
      </c>
      <c r="AK2" s="4">
        <v>28</v>
      </c>
      <c r="AL2" s="4">
        <v>29</v>
      </c>
      <c r="AM2" s="4">
        <v>30</v>
      </c>
      <c r="AN2" s="4">
        <v>31</v>
      </c>
      <c r="AO2" s="4">
        <v>32</v>
      </c>
      <c r="AP2" s="5" t="s">
        <v>7</v>
      </c>
      <c r="AQ2" s="3" t="s">
        <v>8</v>
      </c>
      <c r="AR2" s="6" t="s">
        <v>9</v>
      </c>
      <c r="AS2" s="4">
        <v>1</v>
      </c>
      <c r="AT2" s="4">
        <v>2</v>
      </c>
      <c r="AU2" s="4">
        <v>3</v>
      </c>
      <c r="AV2" s="4">
        <v>4</v>
      </c>
      <c r="AW2" s="4">
        <v>5</v>
      </c>
      <c r="AX2" s="4">
        <v>6</v>
      </c>
      <c r="AY2" s="4">
        <v>7</v>
      </c>
      <c r="AZ2" s="4">
        <v>8</v>
      </c>
      <c r="BA2" s="4">
        <v>9</v>
      </c>
      <c r="BB2" s="4">
        <v>10</v>
      </c>
      <c r="BC2" s="4">
        <v>11</v>
      </c>
      <c r="BD2" s="4">
        <v>12</v>
      </c>
      <c r="BE2" s="4">
        <v>13</v>
      </c>
      <c r="BF2" s="4">
        <v>14</v>
      </c>
      <c r="BG2" s="4">
        <v>15</v>
      </c>
      <c r="BH2" s="4">
        <v>16</v>
      </c>
      <c r="BI2" s="4">
        <v>17</v>
      </c>
      <c r="BJ2" s="4">
        <v>18</v>
      </c>
      <c r="BK2" s="4">
        <v>19</v>
      </c>
      <c r="BL2" s="4">
        <v>20</v>
      </c>
      <c r="BM2" s="4">
        <v>21</v>
      </c>
      <c r="BN2" s="4">
        <v>22</v>
      </c>
      <c r="BO2" s="4">
        <v>23</v>
      </c>
      <c r="BP2" s="4">
        <v>24</v>
      </c>
      <c r="BQ2" s="4">
        <v>25</v>
      </c>
      <c r="BR2" s="4">
        <v>26</v>
      </c>
      <c r="BS2" s="4">
        <v>27</v>
      </c>
      <c r="BT2" s="4">
        <v>28</v>
      </c>
      <c r="BU2" s="4">
        <v>29</v>
      </c>
      <c r="BV2" s="4">
        <v>30</v>
      </c>
      <c r="BW2" s="4">
        <v>31</v>
      </c>
      <c r="BX2" s="4">
        <v>32</v>
      </c>
    </row>
    <row r="3" spans="1:83" x14ac:dyDescent="0.75">
      <c r="A3" s="7" t="s">
        <v>10</v>
      </c>
      <c r="B3" s="2"/>
      <c r="C3" s="2"/>
      <c r="D3" s="2"/>
      <c r="E3" s="2"/>
      <c r="F3" s="2"/>
      <c r="G3" s="3"/>
      <c r="H3" s="3" t="s">
        <v>11</v>
      </c>
      <c r="I3" s="2" t="s">
        <v>12</v>
      </c>
      <c r="J3" s="8">
        <v>25</v>
      </c>
      <c r="K3" s="8">
        <v>25</v>
      </c>
      <c r="L3" s="8">
        <v>25</v>
      </c>
      <c r="M3" s="8">
        <v>25</v>
      </c>
      <c r="N3" s="8">
        <v>25</v>
      </c>
      <c r="O3" s="8">
        <v>25</v>
      </c>
      <c r="P3" s="8">
        <v>25</v>
      </c>
      <c r="Q3" s="8">
        <v>25</v>
      </c>
      <c r="R3" s="8">
        <v>25</v>
      </c>
      <c r="S3" s="8">
        <v>25</v>
      </c>
      <c r="T3" s="8">
        <v>25</v>
      </c>
      <c r="U3" s="8">
        <v>25</v>
      </c>
      <c r="V3" s="8">
        <v>25</v>
      </c>
      <c r="W3" s="8">
        <v>25</v>
      </c>
      <c r="X3" s="8">
        <v>25</v>
      </c>
      <c r="Y3" s="8">
        <v>25</v>
      </c>
      <c r="Z3" s="8">
        <v>25</v>
      </c>
      <c r="AA3" s="8">
        <v>25</v>
      </c>
      <c r="AB3" s="8">
        <v>25</v>
      </c>
      <c r="AC3" s="8">
        <v>25</v>
      </c>
      <c r="AD3" s="8">
        <v>25</v>
      </c>
      <c r="AE3" s="8">
        <v>25</v>
      </c>
      <c r="AF3" s="8">
        <v>25</v>
      </c>
      <c r="AG3" s="8">
        <v>25</v>
      </c>
      <c r="AH3" s="8">
        <v>25</v>
      </c>
      <c r="AI3" s="8">
        <v>25</v>
      </c>
      <c r="AJ3" s="8">
        <v>25</v>
      </c>
      <c r="AK3" s="8">
        <v>25</v>
      </c>
      <c r="AL3" s="8">
        <v>25</v>
      </c>
      <c r="AM3" s="8">
        <v>25</v>
      </c>
      <c r="AN3" s="8">
        <v>25</v>
      </c>
      <c r="AO3" s="8">
        <v>25</v>
      </c>
      <c r="AP3" s="5">
        <v>4</v>
      </c>
      <c r="AQ3" s="3">
        <v>11</v>
      </c>
      <c r="AR3" s="6" t="s">
        <v>13</v>
      </c>
      <c r="AS3" s="9">
        <f>B31*AP3</f>
        <v>0.35</v>
      </c>
      <c r="AT3" s="9">
        <f>AS3</f>
        <v>0.35</v>
      </c>
      <c r="AU3" s="9">
        <f t="shared" ref="AU3:BO3" si="0">AT3</f>
        <v>0.35</v>
      </c>
      <c r="AV3" s="9">
        <f t="shared" si="0"/>
        <v>0.35</v>
      </c>
      <c r="AW3" s="9">
        <f t="shared" si="0"/>
        <v>0.35</v>
      </c>
      <c r="AX3" s="9">
        <f t="shared" si="0"/>
        <v>0.35</v>
      </c>
      <c r="AY3" s="9">
        <f t="shared" si="0"/>
        <v>0.35</v>
      </c>
      <c r="AZ3" s="9">
        <f t="shared" si="0"/>
        <v>0.35</v>
      </c>
      <c r="BA3" s="9">
        <f t="shared" si="0"/>
        <v>0.35</v>
      </c>
      <c r="BB3" s="9">
        <f t="shared" si="0"/>
        <v>0.35</v>
      </c>
      <c r="BC3" s="9">
        <f t="shared" si="0"/>
        <v>0.35</v>
      </c>
      <c r="BD3" s="9">
        <f t="shared" si="0"/>
        <v>0.35</v>
      </c>
      <c r="BE3" s="9">
        <f t="shared" si="0"/>
        <v>0.35</v>
      </c>
      <c r="BF3" s="9">
        <f t="shared" si="0"/>
        <v>0.35</v>
      </c>
      <c r="BG3" s="9">
        <f t="shared" si="0"/>
        <v>0.35</v>
      </c>
      <c r="BH3" s="9">
        <f t="shared" si="0"/>
        <v>0.35</v>
      </c>
      <c r="BI3" s="9">
        <f t="shared" si="0"/>
        <v>0.35</v>
      </c>
      <c r="BJ3" s="9">
        <f t="shared" si="0"/>
        <v>0.35</v>
      </c>
      <c r="BK3" s="9">
        <f t="shared" si="0"/>
        <v>0.35</v>
      </c>
      <c r="BL3" s="9">
        <f t="shared" si="0"/>
        <v>0.35</v>
      </c>
      <c r="BM3" s="9">
        <f t="shared" si="0"/>
        <v>0.35</v>
      </c>
      <c r="BN3" s="9">
        <f t="shared" si="0"/>
        <v>0.35</v>
      </c>
      <c r="BO3" s="9">
        <f t="shared" si="0"/>
        <v>0.35</v>
      </c>
      <c r="BP3" s="9">
        <f>BO3</f>
        <v>0.35</v>
      </c>
      <c r="BQ3" s="9">
        <f t="shared" ref="BQ3:BX3" si="1">BP3</f>
        <v>0.35</v>
      </c>
      <c r="BR3" s="9">
        <f t="shared" si="1"/>
        <v>0.35</v>
      </c>
      <c r="BS3" s="9">
        <f t="shared" si="1"/>
        <v>0.35</v>
      </c>
      <c r="BT3" s="9">
        <f t="shared" si="1"/>
        <v>0.35</v>
      </c>
      <c r="BU3" s="9">
        <f t="shared" si="1"/>
        <v>0.35</v>
      </c>
      <c r="BV3" s="9">
        <f t="shared" si="1"/>
        <v>0.35</v>
      </c>
      <c r="BW3" s="9">
        <f t="shared" si="1"/>
        <v>0.35</v>
      </c>
      <c r="BX3" s="9">
        <f t="shared" si="1"/>
        <v>0.35</v>
      </c>
      <c r="CE3" s="58"/>
    </row>
    <row r="4" spans="1:83" x14ac:dyDescent="0.75">
      <c r="A4" t="s">
        <v>14</v>
      </c>
      <c r="B4" s="2"/>
      <c r="C4" s="2"/>
      <c r="D4" s="2"/>
      <c r="E4" s="2"/>
      <c r="F4" s="2"/>
      <c r="G4" s="3"/>
      <c r="H4" s="3"/>
      <c r="I4" s="10" t="s">
        <v>15</v>
      </c>
      <c r="J4" s="10">
        <f t="shared" ref="J4:AO4" si="2">SUM(J5:J13)</f>
        <v>3000</v>
      </c>
      <c r="K4" s="10">
        <f t="shared" si="2"/>
        <v>3000</v>
      </c>
      <c r="L4" s="10">
        <f t="shared" si="2"/>
        <v>3000</v>
      </c>
      <c r="M4" s="10">
        <f t="shared" si="2"/>
        <v>3000</v>
      </c>
      <c r="N4" s="10">
        <f t="shared" si="2"/>
        <v>3000</v>
      </c>
      <c r="O4" s="10">
        <f t="shared" si="2"/>
        <v>3000</v>
      </c>
      <c r="P4" s="10">
        <f t="shared" si="2"/>
        <v>3000</v>
      </c>
      <c r="Q4" s="10">
        <f t="shared" si="2"/>
        <v>3000</v>
      </c>
      <c r="R4" s="10">
        <f t="shared" si="2"/>
        <v>3000</v>
      </c>
      <c r="S4" s="10">
        <f t="shared" si="2"/>
        <v>3000</v>
      </c>
      <c r="T4" s="10">
        <f t="shared" si="2"/>
        <v>3000</v>
      </c>
      <c r="U4" s="10">
        <f t="shared" si="2"/>
        <v>3000</v>
      </c>
      <c r="V4" s="10">
        <f t="shared" si="2"/>
        <v>3000</v>
      </c>
      <c r="W4" s="10">
        <f t="shared" si="2"/>
        <v>3000</v>
      </c>
      <c r="X4" s="10">
        <f t="shared" si="2"/>
        <v>3000</v>
      </c>
      <c r="Y4" s="10">
        <f t="shared" si="2"/>
        <v>3000</v>
      </c>
      <c r="Z4" s="10">
        <f t="shared" si="2"/>
        <v>3000</v>
      </c>
      <c r="AA4" s="10">
        <f t="shared" si="2"/>
        <v>3000</v>
      </c>
      <c r="AB4" s="10">
        <f t="shared" si="2"/>
        <v>3000</v>
      </c>
      <c r="AC4" s="10">
        <f t="shared" si="2"/>
        <v>3000</v>
      </c>
      <c r="AD4" s="10">
        <f t="shared" si="2"/>
        <v>3000</v>
      </c>
      <c r="AE4" s="10">
        <f t="shared" si="2"/>
        <v>3000</v>
      </c>
      <c r="AF4" s="10">
        <f t="shared" si="2"/>
        <v>3000</v>
      </c>
      <c r="AG4" s="10">
        <f t="shared" si="2"/>
        <v>3000</v>
      </c>
      <c r="AH4" s="10">
        <f t="shared" si="2"/>
        <v>3000</v>
      </c>
      <c r="AI4" s="10">
        <f t="shared" si="2"/>
        <v>3000</v>
      </c>
      <c r="AJ4" s="10">
        <f t="shared" si="2"/>
        <v>3000</v>
      </c>
      <c r="AK4" s="10">
        <f t="shared" si="2"/>
        <v>3000</v>
      </c>
      <c r="AL4" s="10">
        <f t="shared" si="2"/>
        <v>3000</v>
      </c>
      <c r="AM4" s="10">
        <f t="shared" si="2"/>
        <v>3000</v>
      </c>
      <c r="AN4" s="10">
        <f t="shared" si="2"/>
        <v>3000</v>
      </c>
      <c r="AO4" s="10">
        <f t="shared" si="2"/>
        <v>3000</v>
      </c>
      <c r="AP4" s="3"/>
      <c r="AQ4" s="3"/>
      <c r="AR4" s="11" t="s">
        <v>16</v>
      </c>
      <c r="AS4" s="12">
        <f>SUM(AS5:AS13)/AS3</f>
        <v>128.51010679566153</v>
      </c>
      <c r="AT4" s="12">
        <f t="shared" ref="AT4:BX4" si="3">SUM(AT5:AT13)/AT3</f>
        <v>106.20505704273391</v>
      </c>
      <c r="AU4" s="12">
        <f t="shared" si="3"/>
        <v>120.08764690261343</v>
      </c>
      <c r="AV4" s="12">
        <f t="shared" si="3"/>
        <v>118.04083853599865</v>
      </c>
      <c r="AW4" s="12">
        <f t="shared" si="3"/>
        <v>118.03322329197238</v>
      </c>
      <c r="AX4" s="12">
        <f t="shared" si="3"/>
        <v>118.34460215882406</v>
      </c>
      <c r="AY4" s="12">
        <f t="shared" si="3"/>
        <v>122.23091502689418</v>
      </c>
      <c r="AZ4" s="12">
        <f t="shared" si="3"/>
        <v>156.21013387208473</v>
      </c>
      <c r="BA4" s="12">
        <f t="shared" si="3"/>
        <v>116.29779379220932</v>
      </c>
      <c r="BB4" s="12">
        <f t="shared" si="3"/>
        <v>115.98641492535761</v>
      </c>
      <c r="BC4" s="12">
        <f t="shared" si="3"/>
        <v>116.29017854818302</v>
      </c>
      <c r="BD4" s="12">
        <f t="shared" si="3"/>
        <v>108.28317252367886</v>
      </c>
      <c r="BE4" s="12">
        <f t="shared" si="3"/>
        <v>122.62796538904135</v>
      </c>
      <c r="BF4" s="12">
        <f t="shared" si="3"/>
        <v>122.87038399054407</v>
      </c>
      <c r="BG4" s="12">
        <f t="shared" si="3"/>
        <v>128.9410026868143</v>
      </c>
      <c r="BH4" s="12">
        <f t="shared" si="3"/>
        <v>118.36406333800231</v>
      </c>
      <c r="BI4" s="12">
        <f t="shared" si="3"/>
        <v>118.36406333800231</v>
      </c>
      <c r="BJ4" s="12">
        <f t="shared" si="3"/>
        <v>119.27323886091573</v>
      </c>
      <c r="BK4" s="12">
        <f t="shared" si="3"/>
        <v>119.7278266223724</v>
      </c>
      <c r="BL4" s="12">
        <f t="shared" si="3"/>
        <v>119.95512050310076</v>
      </c>
      <c r="BM4" s="12">
        <f t="shared" si="3"/>
        <v>120.06876744346496</v>
      </c>
      <c r="BN4" s="12">
        <f t="shared" si="3"/>
        <v>114.7112846200709</v>
      </c>
      <c r="BO4" s="12">
        <f t="shared" si="3"/>
        <v>114.29160006040125</v>
      </c>
      <c r="BP4" s="12">
        <f t="shared" si="3"/>
        <v>156.21013387208473</v>
      </c>
      <c r="BQ4" s="12">
        <f t="shared" si="3"/>
        <v>120.50733146228308</v>
      </c>
      <c r="BR4" s="12">
        <f t="shared" si="3"/>
        <v>118.46052309566832</v>
      </c>
      <c r="BS4" s="12">
        <f t="shared" si="3"/>
        <v>118.76428671849372</v>
      </c>
      <c r="BT4" s="12">
        <f t="shared" si="3"/>
        <v>118.45290785164204</v>
      </c>
      <c r="BU4" s="12">
        <f t="shared" si="3"/>
        <v>114.66305474123793</v>
      </c>
      <c r="BV4" s="12">
        <f t="shared" si="3"/>
        <v>114.24337018156827</v>
      </c>
      <c r="BW4" s="12">
        <f t="shared" si="3"/>
        <v>121.64369509864672</v>
      </c>
      <c r="BX4" s="12">
        <f t="shared" si="3"/>
        <v>118.36406333800231</v>
      </c>
      <c r="BZ4" s="35" t="s">
        <v>137</v>
      </c>
      <c r="CA4" t="s">
        <v>149</v>
      </c>
      <c r="CB4" t="s">
        <v>148</v>
      </c>
      <c r="CC4" t="s">
        <v>153</v>
      </c>
      <c r="CE4" s="58"/>
    </row>
    <row r="5" spans="1:83" x14ac:dyDescent="0.75">
      <c r="A5" s="13"/>
      <c r="B5" s="14" t="s">
        <v>17</v>
      </c>
      <c r="C5" s="38">
        <v>378.6</v>
      </c>
      <c r="D5" s="37">
        <f>C5*1000000/(650*E5)</f>
        <v>104.75926950747095</v>
      </c>
      <c r="E5" s="39">
        <v>5560</v>
      </c>
      <c r="F5" s="40">
        <f>E5*0.65</f>
        <v>3614</v>
      </c>
      <c r="G5" s="41"/>
      <c r="H5" s="41" t="s">
        <v>18</v>
      </c>
      <c r="I5" s="41" t="str">
        <f>B5</f>
        <v>m162_GvpA</v>
      </c>
      <c r="J5" s="42">
        <f t="shared" ref="J5:P5" si="4">J$3*$F5/1000*10</f>
        <v>903.5</v>
      </c>
      <c r="K5" s="42">
        <f>K$3*$F5/1000*15</f>
        <v>1355.25</v>
      </c>
      <c r="L5" s="42">
        <f t="shared" si="4"/>
        <v>903.5</v>
      </c>
      <c r="M5" s="42">
        <f t="shared" si="4"/>
        <v>903.5</v>
      </c>
      <c r="N5" s="42">
        <f t="shared" si="4"/>
        <v>903.5</v>
      </c>
      <c r="O5" s="42">
        <f t="shared" si="4"/>
        <v>903.5</v>
      </c>
      <c r="P5" s="42">
        <f t="shared" si="4"/>
        <v>903.5</v>
      </c>
      <c r="Q5" s="42">
        <f>Q$3*$F5/1000*0</f>
        <v>0</v>
      </c>
      <c r="R5" s="42">
        <f t="shared" ref="R5:AA5" si="5">R$3*$F5/1000*10</f>
        <v>903.5</v>
      </c>
      <c r="S5" s="42">
        <f t="shared" si="5"/>
        <v>903.5</v>
      </c>
      <c r="T5" s="42">
        <f t="shared" si="5"/>
        <v>903.5</v>
      </c>
      <c r="U5" s="42">
        <f t="shared" si="5"/>
        <v>903.5</v>
      </c>
      <c r="V5" s="42">
        <f t="shared" si="5"/>
        <v>903.5</v>
      </c>
      <c r="W5" s="42">
        <f t="shared" si="5"/>
        <v>903.5</v>
      </c>
      <c r="X5" s="42">
        <f t="shared" si="5"/>
        <v>903.5</v>
      </c>
      <c r="Y5" s="42">
        <f>Y$3*$F5/1000*10</f>
        <v>903.5</v>
      </c>
      <c r="Z5" s="42">
        <f t="shared" si="5"/>
        <v>903.5</v>
      </c>
      <c r="AA5" s="42">
        <f t="shared" si="5"/>
        <v>903.5</v>
      </c>
      <c r="AB5" s="42">
        <f t="shared" ref="AB5:AF5" si="6">AB$3*$F5/1000*10</f>
        <v>903.5</v>
      </c>
      <c r="AC5" s="42">
        <f t="shared" si="6"/>
        <v>903.5</v>
      </c>
      <c r="AD5" s="42">
        <f t="shared" si="6"/>
        <v>903.5</v>
      </c>
      <c r="AE5" s="42">
        <f t="shared" si="6"/>
        <v>903.5</v>
      </c>
      <c r="AF5" s="42">
        <f t="shared" si="6"/>
        <v>903.5</v>
      </c>
      <c r="AG5" s="42">
        <f>AG$3*$F5/1000*0</f>
        <v>0</v>
      </c>
      <c r="AH5" s="42">
        <f t="shared" ref="AH5:AN5" si="7">AH$3*$F5/1000*10</f>
        <v>903.5</v>
      </c>
      <c r="AI5" s="42">
        <f t="shared" si="7"/>
        <v>903.5</v>
      </c>
      <c r="AJ5" s="42">
        <f t="shared" si="7"/>
        <v>903.5</v>
      </c>
      <c r="AK5" s="42">
        <f t="shared" si="7"/>
        <v>903.5</v>
      </c>
      <c r="AL5" s="42">
        <f t="shared" si="7"/>
        <v>903.5</v>
      </c>
      <c r="AM5" s="42">
        <f t="shared" si="7"/>
        <v>903.5</v>
      </c>
      <c r="AN5" s="42">
        <f t="shared" si="7"/>
        <v>903.5</v>
      </c>
      <c r="AO5" s="42">
        <f>AO$3*$F5/1000*10</f>
        <v>903.5</v>
      </c>
      <c r="AP5" s="43"/>
      <c r="AQ5" s="43"/>
      <c r="AR5" s="27" t="str">
        <f t="shared" ref="AR5:AR13" si="8">B5</f>
        <v>m162_GvpA</v>
      </c>
      <c r="AS5" s="19">
        <f t="shared" ref="AS5:AS13" si="9">J5*AS$3/$AQ$3*1000000/(650*$E5)</f>
        <v>7.9545454545454541</v>
      </c>
      <c r="AT5" s="19">
        <f t="shared" ref="AT5:AT13" si="10">K5*AT$3/$AQ$3*1000000/(650*$E5)</f>
        <v>11.931818181818182</v>
      </c>
      <c r="AU5" s="19">
        <f t="shared" ref="AU5:AU13" si="11">L5*AU$3/$AQ$3*1000000/(650*$E5)</f>
        <v>7.9545454545454541</v>
      </c>
      <c r="AV5" s="19">
        <f t="shared" ref="AV5:AV13" si="12">M5*AV$3/$AQ$3*1000000/(650*$E5)</f>
        <v>7.9545454545454541</v>
      </c>
      <c r="AW5" s="19">
        <f t="shared" ref="AW5:AW13" si="13">N5*AW$3/$AQ$3*1000000/(650*$E5)</f>
        <v>7.9545454545454541</v>
      </c>
      <c r="AX5" s="19">
        <f t="shared" ref="AX5:AX13" si="14">O5*AX$3/$AQ$3*1000000/(650*$E5)</f>
        <v>7.9545454545454541</v>
      </c>
      <c r="AY5" s="19">
        <f t="shared" ref="AY5:AY13" si="15">P5*AY$3/$AQ$3*1000000/(650*$E5)</f>
        <v>7.9545454545454541</v>
      </c>
      <c r="AZ5" s="19">
        <f t="shared" ref="AZ5:AZ13" si="16">Q5*AZ$3/$AQ$3*1000000/(650*$E5)</f>
        <v>0</v>
      </c>
      <c r="BA5" s="19">
        <f t="shared" ref="BA5:BA13" si="17">R5*BA$3/$AQ$3*1000000/(650*$E5)</f>
        <v>7.9545454545454541</v>
      </c>
      <c r="BB5" s="19">
        <f t="shared" ref="BB5:BB13" si="18">S5*BB$3/$AQ$3*1000000/(650*$E5)</f>
        <v>7.9545454545454541</v>
      </c>
      <c r="BC5" s="19">
        <f t="shared" ref="BC5:BC13" si="19">T5*BC$3/$AQ$3*1000000/(650*$E5)</f>
        <v>7.9545454545454541</v>
      </c>
      <c r="BD5" s="19">
        <f t="shared" ref="BD5:BD13" si="20">U5*BD$3/$AQ$3*1000000/(650*$E5)</f>
        <v>7.9545454545454541</v>
      </c>
      <c r="BE5" s="19">
        <f t="shared" ref="BE5:BE13" si="21">V5*BE$3/$AQ$3*1000000/(650*$E5)</f>
        <v>7.9545454545454541</v>
      </c>
      <c r="BF5" s="19">
        <f t="shared" ref="BF5:BF13" si="22">W5*BF$3/$AQ$3*1000000/(650*$E5)</f>
        <v>7.9545454545454541</v>
      </c>
      <c r="BG5" s="19">
        <f t="shared" ref="BG5:BG13" si="23">X5*BG$3/$AQ$3*1000000/(650*$E5)</f>
        <v>7.9545454545454541</v>
      </c>
      <c r="BH5" s="19">
        <f t="shared" ref="BH5:BH13" si="24">Y5*BH$3/$AQ$3*1000000/(650*$E5)</f>
        <v>7.9545454545454541</v>
      </c>
      <c r="BI5" s="19">
        <f t="shared" ref="BI5:BI13" si="25">Z5*BI$3/$AQ$3*1000000/(650*$E5)</f>
        <v>7.9545454545454541</v>
      </c>
      <c r="BJ5" s="19">
        <f t="shared" ref="BJ5:BJ13" si="26">AA5*BJ$3/$AQ$3*1000000/(650*$E5)</f>
        <v>7.9545454545454541</v>
      </c>
      <c r="BK5" s="19">
        <f t="shared" ref="BK5:BK13" si="27">AB5*BK$3/$AQ$3*1000000/(650*$E5)</f>
        <v>7.9545454545454541</v>
      </c>
      <c r="BL5" s="19">
        <f t="shared" ref="BL5:BL13" si="28">AC5*BL$3/$AQ$3*1000000/(650*$E5)</f>
        <v>7.9545454545454541</v>
      </c>
      <c r="BM5" s="19">
        <f t="shared" ref="BM5:BM13" si="29">AD5*BM$3/$AQ$3*1000000/(650*$E5)</f>
        <v>7.9545454545454541</v>
      </c>
      <c r="BN5" s="19">
        <f t="shared" ref="BN5:BN13" si="30">AE5*BN$3/$AQ$3*1000000/(650*$E5)</f>
        <v>7.9545454545454541</v>
      </c>
      <c r="BO5" s="19">
        <f t="shared" ref="BO5:BO13" si="31">AF5*BO$3/$AQ$3*1000000/(650*$E5)</f>
        <v>7.9545454545454541</v>
      </c>
      <c r="BP5" s="19">
        <f t="shared" ref="BP5:BP13" si="32">AG5*BP$3/$AQ$3*1000000/(650*$E5)</f>
        <v>0</v>
      </c>
      <c r="BQ5" s="19">
        <f t="shared" ref="BQ5:BQ13" si="33">AH5*BQ$3/$AQ$3*1000000/(650*$E5)</f>
        <v>7.9545454545454541</v>
      </c>
      <c r="BR5" s="19">
        <f t="shared" ref="BR5:BR13" si="34">AI5*BR$3/$AQ$3*1000000/(650*$E5)</f>
        <v>7.9545454545454541</v>
      </c>
      <c r="BS5" s="19">
        <f t="shared" ref="BS5:BS13" si="35">AJ5*BS$3/$AQ$3*1000000/(650*$E5)</f>
        <v>7.9545454545454541</v>
      </c>
      <c r="BT5" s="19">
        <f t="shared" ref="BT5:BT13" si="36">AK5*BT$3/$AQ$3*1000000/(650*$E5)</f>
        <v>7.9545454545454541</v>
      </c>
      <c r="BU5" s="19">
        <f t="shared" ref="BU5:BU13" si="37">AL5*BU$3/$AQ$3*1000000/(650*$E5)</f>
        <v>7.9545454545454541</v>
      </c>
      <c r="BV5" s="19">
        <f t="shared" ref="BV5:BV13" si="38">AM5*BV$3/$AQ$3*1000000/(650*$E5)</f>
        <v>7.9545454545454541</v>
      </c>
      <c r="BW5" s="19">
        <f t="shared" ref="BW5:BW13" si="39">AN5*BW$3/$AQ$3*1000000/(650*$E5)</f>
        <v>7.9545454545454541</v>
      </c>
      <c r="BX5" s="19">
        <f t="shared" ref="BX5:BX13" si="40">AO5*BX$3/$AQ$3*1000000/(650*$E5)</f>
        <v>7.9545454545454541</v>
      </c>
      <c r="BY5" s="34"/>
      <c r="BZ5" s="34" t="str">
        <f t="shared" ref="BZ5:BZ13" si="41">AR5</f>
        <v>m162_GvpA</v>
      </c>
      <c r="CA5" s="34">
        <f t="shared" ref="CA5:CA13" si="42">SUM(AS5:BX5)*($AQ$3*10^(-6))</f>
        <v>2.6687500000000018E-3</v>
      </c>
      <c r="CB5" s="34">
        <f t="shared" ref="CB5:CB13" si="43">CA5/D5*1000000</f>
        <v>25.475072636027488</v>
      </c>
      <c r="CC5" s="34">
        <f>CB5/44</f>
        <v>0.57897892354607927</v>
      </c>
      <c r="CD5" s="34"/>
      <c r="CE5" s="58"/>
    </row>
    <row r="6" spans="1:83" x14ac:dyDescent="0.75">
      <c r="A6" s="13"/>
      <c r="B6" s="14" t="s">
        <v>131</v>
      </c>
      <c r="C6" s="38">
        <v>50.8</v>
      </c>
      <c r="D6" s="37">
        <f t="shared" ref="D6:D13" si="44">C6*1000000/(650*E6)</f>
        <v>15.309274466963007</v>
      </c>
      <c r="E6" s="39">
        <v>5105</v>
      </c>
      <c r="F6" s="40">
        <f t="shared" ref="F6:F13" si="45">E6*0.65</f>
        <v>3318.25</v>
      </c>
      <c r="G6" s="41"/>
      <c r="H6" s="41"/>
      <c r="I6" s="41" t="str">
        <f t="shared" ref="I6:I13" si="46">B6</f>
        <v>m163_GvpF</v>
      </c>
      <c r="J6" s="42">
        <f>J$3*$F6/1000*0.25</f>
        <v>20.739062499999999</v>
      </c>
      <c r="K6" s="42">
        <f>K$3*$F6/1000*1</f>
        <v>82.956249999999997</v>
      </c>
      <c r="L6" s="42">
        <f>L$3*$F6/1000*1</f>
        <v>82.956249999999997</v>
      </c>
      <c r="M6" s="42">
        <f>M$3*$F6/1000*2</f>
        <v>165.91249999999999</v>
      </c>
      <c r="N6" s="42">
        <f>N$3*$F6/1000*1</f>
        <v>82.956249999999997</v>
      </c>
      <c r="O6" s="42">
        <f>O$3*$F6/1000*1</f>
        <v>82.956249999999997</v>
      </c>
      <c r="P6" s="42">
        <f>P$3*$F6/1000*1</f>
        <v>82.956249999999997</v>
      </c>
      <c r="Q6" s="42">
        <f t="shared" ref="Q6:S12" si="47">Q$3*$F6/1000*0</f>
        <v>0</v>
      </c>
      <c r="R6" s="42">
        <f>R$3*$F6/1000*2</f>
        <v>165.91249999999999</v>
      </c>
      <c r="S6" s="42">
        <f>S$3*$F6/1000*2</f>
        <v>165.91249999999999</v>
      </c>
      <c r="T6" s="42">
        <f>T$3*$F6/1000*1</f>
        <v>82.956249999999997</v>
      </c>
      <c r="U6" s="42">
        <f>U$3*$F6/1000*2</f>
        <v>165.91249999999999</v>
      </c>
      <c r="V6" s="42">
        <f t="shared" ref="S6:AE12" si="48">V$3*$F6/1000*1</f>
        <v>82.956249999999997</v>
      </c>
      <c r="W6" s="42">
        <f>W$3*$F6/1000*0.25</f>
        <v>20.739062499999999</v>
      </c>
      <c r="X6" s="42">
        <f>X$3*$F6/1000*0.25</f>
        <v>20.739062499999999</v>
      </c>
      <c r="Y6" s="42">
        <f>Y$3*$F6/1000*1</f>
        <v>82.956249999999997</v>
      </c>
      <c r="Z6" s="42">
        <f t="shared" si="48"/>
        <v>82.956249999999997</v>
      </c>
      <c r="AA6" s="42">
        <f t="shared" si="48"/>
        <v>82.956249999999997</v>
      </c>
      <c r="AB6" s="42">
        <f t="shared" si="48"/>
        <v>82.956249999999997</v>
      </c>
      <c r="AC6" s="42">
        <f t="shared" si="48"/>
        <v>82.956249999999997</v>
      </c>
      <c r="AD6" s="42">
        <f t="shared" si="48"/>
        <v>82.956249999999997</v>
      </c>
      <c r="AE6" s="42">
        <f>AE$3*$F6/1000*1</f>
        <v>82.956249999999997</v>
      </c>
      <c r="AF6" s="42">
        <f>AF$3*$F6/1000*1</f>
        <v>82.956249999999997</v>
      </c>
      <c r="AG6" s="42">
        <f t="shared" ref="AG6:AG12" si="49">AG$3*$F6/1000*0</f>
        <v>0</v>
      </c>
      <c r="AH6" s="42">
        <f t="shared" ref="AH6:AM9" si="50">AH$3*$F6/1000*1</f>
        <v>82.956249999999997</v>
      </c>
      <c r="AI6" s="42">
        <f>AI$3*$F6/1000*2</f>
        <v>165.91249999999999</v>
      </c>
      <c r="AJ6" s="42">
        <f t="shared" si="50"/>
        <v>82.956249999999997</v>
      </c>
      <c r="AK6" s="42">
        <f t="shared" si="50"/>
        <v>82.956249999999997</v>
      </c>
      <c r="AL6" s="42">
        <f t="shared" ref="AL6:AM8" si="51">AL$3*$F6/1000*2</f>
        <v>165.91249999999999</v>
      </c>
      <c r="AM6" s="42">
        <f t="shared" si="51"/>
        <v>165.91249999999999</v>
      </c>
      <c r="AN6" s="42">
        <f>AN$3*$F6/1000*1</f>
        <v>82.956249999999997</v>
      </c>
      <c r="AO6" s="42">
        <f t="shared" ref="AO6" si="52">AO$3*$F6/1000*1</f>
        <v>82.956249999999997</v>
      </c>
      <c r="AP6" s="41"/>
      <c r="AQ6" s="41"/>
      <c r="AR6" s="27" t="str">
        <f t="shared" si="8"/>
        <v>m163_GvpF</v>
      </c>
      <c r="AS6" s="19">
        <f t="shared" si="9"/>
        <v>0.19886363636363633</v>
      </c>
      <c r="AT6" s="19">
        <f t="shared" si="10"/>
        <v>0.7954545454545453</v>
      </c>
      <c r="AU6" s="19">
        <f t="shared" si="11"/>
        <v>0.7954545454545453</v>
      </c>
      <c r="AV6" s="19">
        <f t="shared" si="12"/>
        <v>1.5909090909090906</v>
      </c>
      <c r="AW6" s="19">
        <f t="shared" si="13"/>
        <v>0.7954545454545453</v>
      </c>
      <c r="AX6" s="19">
        <f t="shared" si="14"/>
        <v>0.7954545454545453</v>
      </c>
      <c r="AY6" s="19">
        <f t="shared" si="15"/>
        <v>0.7954545454545453</v>
      </c>
      <c r="AZ6" s="19">
        <f t="shared" si="16"/>
        <v>0</v>
      </c>
      <c r="BA6" s="19">
        <f t="shared" si="17"/>
        <v>1.5909090909090906</v>
      </c>
      <c r="BB6" s="19">
        <f t="shared" si="18"/>
        <v>1.5909090909090906</v>
      </c>
      <c r="BC6" s="19">
        <f t="shared" si="19"/>
        <v>0.7954545454545453</v>
      </c>
      <c r="BD6" s="19">
        <f t="shared" si="20"/>
        <v>1.5909090909090906</v>
      </c>
      <c r="BE6" s="19">
        <f t="shared" si="21"/>
        <v>0.7954545454545453</v>
      </c>
      <c r="BF6" s="19">
        <f t="shared" si="22"/>
        <v>0.19886363636363633</v>
      </c>
      <c r="BG6" s="19">
        <f t="shared" si="23"/>
        <v>0.19886363636363633</v>
      </c>
      <c r="BH6" s="19">
        <f t="shared" si="24"/>
        <v>0.7954545454545453</v>
      </c>
      <c r="BI6" s="19">
        <f t="shared" si="25"/>
        <v>0.7954545454545453</v>
      </c>
      <c r="BJ6" s="19">
        <f t="shared" si="26"/>
        <v>0.7954545454545453</v>
      </c>
      <c r="BK6" s="19">
        <f t="shared" si="27"/>
        <v>0.7954545454545453</v>
      </c>
      <c r="BL6" s="19">
        <f t="shared" si="28"/>
        <v>0.7954545454545453</v>
      </c>
      <c r="BM6" s="19">
        <f t="shared" si="29"/>
        <v>0.7954545454545453</v>
      </c>
      <c r="BN6" s="19">
        <f t="shared" si="30"/>
        <v>0.7954545454545453</v>
      </c>
      <c r="BO6" s="19">
        <f t="shared" si="31"/>
        <v>0.7954545454545453</v>
      </c>
      <c r="BP6" s="19">
        <f t="shared" si="32"/>
        <v>0</v>
      </c>
      <c r="BQ6" s="19">
        <f t="shared" si="33"/>
        <v>0.7954545454545453</v>
      </c>
      <c r="BR6" s="19">
        <f t="shared" si="34"/>
        <v>1.5909090909090906</v>
      </c>
      <c r="BS6" s="19">
        <f t="shared" si="35"/>
        <v>0.7954545454545453</v>
      </c>
      <c r="BT6" s="19">
        <f t="shared" si="36"/>
        <v>0.7954545454545453</v>
      </c>
      <c r="BU6" s="19">
        <f t="shared" si="37"/>
        <v>1.5909090909090906</v>
      </c>
      <c r="BV6" s="19">
        <f t="shared" si="38"/>
        <v>1.5909090909090906</v>
      </c>
      <c r="BW6" s="19">
        <f t="shared" si="39"/>
        <v>0.7954545454545453</v>
      </c>
      <c r="BX6" s="19">
        <f t="shared" si="40"/>
        <v>0.7954545454545453</v>
      </c>
      <c r="BY6" s="34"/>
      <c r="BZ6" s="34" t="str">
        <f t="shared" si="41"/>
        <v>m163_GvpF</v>
      </c>
      <c r="CA6" s="34">
        <f t="shared" si="42"/>
        <v>3.0406250000000003E-4</v>
      </c>
      <c r="CB6" s="34">
        <f t="shared" si="43"/>
        <v>19.861326587106301</v>
      </c>
      <c r="CC6" s="34">
        <f t="shared" ref="CC6:CC13" si="53">CB6/44</f>
        <v>0.45139378607059777</v>
      </c>
      <c r="CD6" s="34"/>
      <c r="CE6" s="58"/>
    </row>
    <row r="7" spans="1:83" x14ac:dyDescent="0.75">
      <c r="A7" s="15"/>
      <c r="B7" s="14" t="s">
        <v>132</v>
      </c>
      <c r="C7" s="38">
        <v>43.9</v>
      </c>
      <c r="D7" s="37">
        <f t="shared" si="44"/>
        <v>14.230607150961132</v>
      </c>
      <c r="E7" s="39">
        <v>4746</v>
      </c>
      <c r="F7" s="40">
        <f t="shared" si="45"/>
        <v>3084.9</v>
      </c>
      <c r="G7" s="42"/>
      <c r="H7" s="42"/>
      <c r="I7" s="42" t="str">
        <f t="shared" si="46"/>
        <v xml:space="preserve">m164_GvpG </v>
      </c>
      <c r="J7" s="42">
        <f t="shared" ref="J7:J12" si="54">J$3*$F7/1000*0.25</f>
        <v>19.280625000000001</v>
      </c>
      <c r="K7" s="42">
        <f t="shared" ref="K7:K12" si="55">K$3*$F7/1000*1</f>
        <v>77.122500000000002</v>
      </c>
      <c r="L7" s="42">
        <f>L$3*$F7/1000*1</f>
        <v>77.122500000000002</v>
      </c>
      <c r="M7" s="42">
        <f>M$3*$F7/1000*1</f>
        <v>77.122500000000002</v>
      </c>
      <c r="N7" s="42">
        <f>N$3*$F7/1000*1</f>
        <v>77.122500000000002</v>
      </c>
      <c r="O7" s="42">
        <f>O$3*$F7/1000*2</f>
        <v>154.245</v>
      </c>
      <c r="P7" s="42">
        <f>P$3*$F7/1000*1</f>
        <v>77.122500000000002</v>
      </c>
      <c r="Q7" s="42">
        <f t="shared" si="47"/>
        <v>0</v>
      </c>
      <c r="R7" s="42">
        <f>R$3*$F7/1000*2</f>
        <v>154.245</v>
      </c>
      <c r="S7" s="42">
        <f t="shared" si="48"/>
        <v>77.122500000000002</v>
      </c>
      <c r="T7" s="42">
        <f>T$3*$F7/1000*2</f>
        <v>154.245</v>
      </c>
      <c r="U7" s="42">
        <f t="shared" ref="U7:U10" si="56">U$3*$F7/1000*2</f>
        <v>154.245</v>
      </c>
      <c r="V7" s="42">
        <f>V$3*$F7/1000*1</f>
        <v>77.122500000000002</v>
      </c>
      <c r="W7" s="42">
        <f>W$3*$F7/1000*1</f>
        <v>77.122500000000002</v>
      </c>
      <c r="X7" s="42">
        <f t="shared" ref="X7:X12" si="57">X$3*$F7/1000*0.25</f>
        <v>19.280625000000001</v>
      </c>
      <c r="Y7" s="42">
        <f t="shared" ref="Y7:Y12" si="58">Y$3*$F7/1000*1</f>
        <v>77.122500000000002</v>
      </c>
      <c r="Z7" s="42">
        <f t="shared" si="48"/>
        <v>77.122500000000002</v>
      </c>
      <c r="AA7" s="42">
        <f t="shared" si="48"/>
        <v>77.122500000000002</v>
      </c>
      <c r="AB7" s="42">
        <f t="shared" si="48"/>
        <v>77.122500000000002</v>
      </c>
      <c r="AC7" s="42">
        <f t="shared" si="48"/>
        <v>77.122500000000002</v>
      </c>
      <c r="AD7" s="42">
        <f t="shared" si="48"/>
        <v>77.122500000000002</v>
      </c>
      <c r="AE7" s="42">
        <f>AE$3*$F7/1000*2</f>
        <v>154.245</v>
      </c>
      <c r="AF7" s="42">
        <f>AF$3*$F7/1000*2</f>
        <v>154.245</v>
      </c>
      <c r="AG7" s="42">
        <f t="shared" si="49"/>
        <v>0</v>
      </c>
      <c r="AH7" s="42">
        <f t="shared" si="50"/>
        <v>77.122500000000002</v>
      </c>
      <c r="AI7" s="42">
        <f t="shared" si="50"/>
        <v>77.122500000000002</v>
      </c>
      <c r="AJ7" s="42">
        <f>AJ$3*$F7/1000*2</f>
        <v>154.245</v>
      </c>
      <c r="AK7" s="42">
        <f t="shared" si="50"/>
        <v>77.122500000000002</v>
      </c>
      <c r="AL7" s="42">
        <f t="shared" si="51"/>
        <v>154.245</v>
      </c>
      <c r="AM7" s="42">
        <f t="shared" si="51"/>
        <v>154.245</v>
      </c>
      <c r="AN7" s="42">
        <f>AN$3*$F7/1000*1.5</f>
        <v>115.68375</v>
      </c>
      <c r="AO7" s="42">
        <f t="shared" ref="AO7:AO12" si="59">AO$3*$F7/1000*1</f>
        <v>77.122500000000002</v>
      </c>
      <c r="AP7" s="42"/>
      <c r="AQ7" s="42"/>
      <c r="AR7" s="44" t="str">
        <f t="shared" si="8"/>
        <v xml:space="preserve">m164_GvpG </v>
      </c>
      <c r="AS7" s="19">
        <f t="shared" si="9"/>
        <v>0.19886363636363635</v>
      </c>
      <c r="AT7" s="19">
        <f t="shared" si="10"/>
        <v>0.79545454545454541</v>
      </c>
      <c r="AU7" s="19">
        <f t="shared" si="11"/>
        <v>0.79545454545454541</v>
      </c>
      <c r="AV7" s="19">
        <f t="shared" si="12"/>
        <v>0.79545454545454541</v>
      </c>
      <c r="AW7" s="19">
        <f t="shared" si="13"/>
        <v>0.79545454545454541</v>
      </c>
      <c r="AX7" s="19">
        <f t="shared" si="14"/>
        <v>1.5909090909090908</v>
      </c>
      <c r="AY7" s="19">
        <f t="shared" si="15"/>
        <v>0.79545454545454541</v>
      </c>
      <c r="AZ7" s="19">
        <f t="shared" si="16"/>
        <v>0</v>
      </c>
      <c r="BA7" s="19">
        <f t="shared" si="17"/>
        <v>1.5909090909090908</v>
      </c>
      <c r="BB7" s="19">
        <f t="shared" si="18"/>
        <v>0.79545454545454541</v>
      </c>
      <c r="BC7" s="19">
        <f t="shared" si="19"/>
        <v>1.5909090909090908</v>
      </c>
      <c r="BD7" s="19">
        <f t="shared" si="20"/>
        <v>1.5909090909090908</v>
      </c>
      <c r="BE7" s="19">
        <f t="shared" si="21"/>
        <v>0.79545454545454541</v>
      </c>
      <c r="BF7" s="19">
        <f t="shared" si="22"/>
        <v>0.79545454545454541</v>
      </c>
      <c r="BG7" s="19">
        <f t="shared" si="23"/>
        <v>0.19886363636363635</v>
      </c>
      <c r="BH7" s="19">
        <f t="shared" si="24"/>
        <v>0.79545454545454541</v>
      </c>
      <c r="BI7" s="19">
        <f t="shared" si="25"/>
        <v>0.79545454545454541</v>
      </c>
      <c r="BJ7" s="19">
        <f t="shared" si="26"/>
        <v>0.79545454545454541</v>
      </c>
      <c r="BK7" s="19">
        <f t="shared" si="27"/>
        <v>0.79545454545454541</v>
      </c>
      <c r="BL7" s="19">
        <f t="shared" si="28"/>
        <v>0.79545454545454541</v>
      </c>
      <c r="BM7" s="19">
        <f t="shared" si="29"/>
        <v>0.79545454545454541</v>
      </c>
      <c r="BN7" s="19">
        <f t="shared" si="30"/>
        <v>1.5909090909090908</v>
      </c>
      <c r="BO7" s="19">
        <f t="shared" si="31"/>
        <v>1.5909090909090908</v>
      </c>
      <c r="BP7" s="19">
        <f t="shared" si="32"/>
        <v>0</v>
      </c>
      <c r="BQ7" s="19">
        <f t="shared" si="33"/>
        <v>0.79545454545454541</v>
      </c>
      <c r="BR7" s="19">
        <f t="shared" si="34"/>
        <v>0.79545454545454541</v>
      </c>
      <c r="BS7" s="19">
        <f t="shared" si="35"/>
        <v>1.5909090909090908</v>
      </c>
      <c r="BT7" s="19">
        <f t="shared" si="36"/>
        <v>0.79545454545454541</v>
      </c>
      <c r="BU7" s="19">
        <f t="shared" si="37"/>
        <v>1.5909090909090908</v>
      </c>
      <c r="BV7" s="19">
        <f t="shared" si="38"/>
        <v>1.5909090909090908</v>
      </c>
      <c r="BW7" s="19">
        <f t="shared" si="39"/>
        <v>1.1931818181818181</v>
      </c>
      <c r="BX7" s="19">
        <f t="shared" si="40"/>
        <v>0.79545454545454541</v>
      </c>
      <c r="BY7" s="34"/>
      <c r="BZ7" s="34" t="str">
        <f t="shared" si="41"/>
        <v xml:space="preserve">m164_GvpG </v>
      </c>
      <c r="CA7" s="34">
        <f t="shared" si="42"/>
        <v>3.3249999999999995E-4</v>
      </c>
      <c r="CB7" s="34">
        <f t="shared" si="43"/>
        <v>23.365130979498858</v>
      </c>
      <c r="CC7" s="34">
        <f t="shared" si="53"/>
        <v>0.53102570407951954</v>
      </c>
      <c r="CD7" s="34"/>
      <c r="CE7" s="58"/>
    </row>
    <row r="8" spans="1:83" x14ac:dyDescent="0.75">
      <c r="A8" s="21"/>
      <c r="B8" s="14" t="s">
        <v>19</v>
      </c>
      <c r="C8" s="38">
        <v>50.3</v>
      </c>
      <c r="D8" s="37">
        <f t="shared" si="44"/>
        <v>15.131915405673716</v>
      </c>
      <c r="E8" s="39">
        <v>5114</v>
      </c>
      <c r="F8" s="40">
        <f t="shared" si="45"/>
        <v>3324.1</v>
      </c>
      <c r="G8" s="45"/>
      <c r="H8" s="45"/>
      <c r="I8" s="45" t="str">
        <f t="shared" si="46"/>
        <v>m165_GvpJ</v>
      </c>
      <c r="J8" s="42">
        <f t="shared" si="54"/>
        <v>20.775625000000002</v>
      </c>
      <c r="K8" s="42">
        <f t="shared" si="55"/>
        <v>83.102500000000006</v>
      </c>
      <c r="L8" s="42">
        <f>L$3*$F8/1000*1</f>
        <v>83.102500000000006</v>
      </c>
      <c r="M8" s="42">
        <f t="shared" ref="M8:M10" si="60">M$3*$F8/1000*1</f>
        <v>83.102500000000006</v>
      </c>
      <c r="N8" s="42">
        <f>N$3*$F8/1000*2</f>
        <v>166.20500000000001</v>
      </c>
      <c r="O8" s="42">
        <f>O$3*$F8/1000*1</f>
        <v>83.102500000000006</v>
      </c>
      <c r="P8" s="42">
        <f>P$3*$F8/1000*1</f>
        <v>83.102500000000006</v>
      </c>
      <c r="Q8" s="42">
        <f t="shared" si="47"/>
        <v>0</v>
      </c>
      <c r="R8" s="42">
        <f>R$3*$F8/1000*1</f>
        <v>83.102500000000006</v>
      </c>
      <c r="S8" s="42">
        <f>S$3*$F8/1000*2</f>
        <v>166.20500000000001</v>
      </c>
      <c r="T8" s="42">
        <f>T$3*$F8/1000*2</f>
        <v>166.20500000000001</v>
      </c>
      <c r="U8" s="42">
        <f t="shared" si="56"/>
        <v>166.20500000000001</v>
      </c>
      <c r="V8" s="42">
        <f>V$3*$F8/1000*1</f>
        <v>83.102500000000006</v>
      </c>
      <c r="W8" s="42">
        <f>W$3*$F8/1000*1</f>
        <v>83.102500000000006</v>
      </c>
      <c r="X8" s="42">
        <f t="shared" si="57"/>
        <v>20.775625000000002</v>
      </c>
      <c r="Y8" s="42">
        <f t="shared" si="58"/>
        <v>83.102500000000006</v>
      </c>
      <c r="Z8" s="42">
        <f t="shared" si="48"/>
        <v>83.102500000000006</v>
      </c>
      <c r="AA8" s="42">
        <f t="shared" si="48"/>
        <v>83.102500000000006</v>
      </c>
      <c r="AB8" s="42">
        <f t="shared" si="48"/>
        <v>83.102500000000006</v>
      </c>
      <c r="AC8" s="42">
        <f t="shared" si="48"/>
        <v>83.102500000000006</v>
      </c>
      <c r="AD8" s="42">
        <f t="shared" si="48"/>
        <v>83.102500000000006</v>
      </c>
      <c r="AE8" s="42">
        <f>AE$3*$F8/1000*2</f>
        <v>166.20500000000001</v>
      </c>
      <c r="AF8" s="42">
        <f>AF$3*$F8/1000*2</f>
        <v>166.20500000000001</v>
      </c>
      <c r="AG8" s="42">
        <f t="shared" si="49"/>
        <v>0</v>
      </c>
      <c r="AH8" s="42">
        <f>AH$3*$F8/1000*1</f>
        <v>83.102500000000006</v>
      </c>
      <c r="AI8" s="42">
        <f t="shared" si="50"/>
        <v>83.102500000000006</v>
      </c>
      <c r="AJ8" s="42">
        <f t="shared" si="50"/>
        <v>83.102500000000006</v>
      </c>
      <c r="AK8" s="42">
        <f>AK$3*$F8/1000*2</f>
        <v>166.20500000000001</v>
      </c>
      <c r="AL8" s="42">
        <f t="shared" si="51"/>
        <v>166.20500000000001</v>
      </c>
      <c r="AM8" s="42">
        <f t="shared" si="51"/>
        <v>166.20500000000001</v>
      </c>
      <c r="AN8" s="42">
        <f>AN$3*$F8/1000*2</f>
        <v>166.20500000000001</v>
      </c>
      <c r="AO8" s="42">
        <f t="shared" si="59"/>
        <v>83.102500000000006</v>
      </c>
      <c r="AP8" s="45"/>
      <c r="AQ8" s="45"/>
      <c r="AR8" s="46" t="str">
        <f t="shared" si="8"/>
        <v>m165_GvpJ</v>
      </c>
      <c r="AS8" s="19">
        <f t="shared" si="9"/>
        <v>0.19886363636363635</v>
      </c>
      <c r="AT8" s="19">
        <f t="shared" si="10"/>
        <v>0.79545454545454541</v>
      </c>
      <c r="AU8" s="19">
        <f t="shared" si="11"/>
        <v>0.79545454545454541</v>
      </c>
      <c r="AV8" s="19">
        <f t="shared" si="12"/>
        <v>0.79545454545454541</v>
      </c>
      <c r="AW8" s="19">
        <f t="shared" si="13"/>
        <v>1.5909090909090908</v>
      </c>
      <c r="AX8" s="19">
        <f t="shared" si="14"/>
        <v>0.79545454545454541</v>
      </c>
      <c r="AY8" s="19">
        <f t="shared" si="15"/>
        <v>0.79545454545454541</v>
      </c>
      <c r="AZ8" s="19">
        <f t="shared" si="16"/>
        <v>0</v>
      </c>
      <c r="BA8" s="19">
        <f t="shared" si="17"/>
        <v>0.79545454545454541</v>
      </c>
      <c r="BB8" s="19">
        <f t="shared" si="18"/>
        <v>1.5909090909090908</v>
      </c>
      <c r="BC8" s="19">
        <f t="shared" si="19"/>
        <v>1.5909090909090908</v>
      </c>
      <c r="BD8" s="19">
        <f t="shared" si="20"/>
        <v>1.5909090909090908</v>
      </c>
      <c r="BE8" s="19">
        <f t="shared" si="21"/>
        <v>0.79545454545454541</v>
      </c>
      <c r="BF8" s="19">
        <f t="shared" si="22"/>
        <v>0.79545454545454541</v>
      </c>
      <c r="BG8" s="19">
        <f t="shared" si="23"/>
        <v>0.19886363636363635</v>
      </c>
      <c r="BH8" s="19">
        <f t="shared" si="24"/>
        <v>0.79545454545454541</v>
      </c>
      <c r="BI8" s="19">
        <f t="shared" si="25"/>
        <v>0.79545454545454541</v>
      </c>
      <c r="BJ8" s="19">
        <f t="shared" si="26"/>
        <v>0.79545454545454541</v>
      </c>
      <c r="BK8" s="19">
        <f t="shared" si="27"/>
        <v>0.79545454545454541</v>
      </c>
      <c r="BL8" s="19">
        <f t="shared" si="28"/>
        <v>0.79545454545454541</v>
      </c>
      <c r="BM8" s="19">
        <f t="shared" si="29"/>
        <v>0.79545454545454541</v>
      </c>
      <c r="BN8" s="19">
        <f t="shared" si="30"/>
        <v>1.5909090909090908</v>
      </c>
      <c r="BO8" s="19">
        <f t="shared" si="31"/>
        <v>1.5909090909090908</v>
      </c>
      <c r="BP8" s="19">
        <f t="shared" si="32"/>
        <v>0</v>
      </c>
      <c r="BQ8" s="19">
        <f t="shared" si="33"/>
        <v>0.79545454545454541</v>
      </c>
      <c r="BR8" s="19">
        <f t="shared" si="34"/>
        <v>0.79545454545454541</v>
      </c>
      <c r="BS8" s="19">
        <f t="shared" si="35"/>
        <v>0.79545454545454541</v>
      </c>
      <c r="BT8" s="19">
        <f t="shared" si="36"/>
        <v>1.5909090909090908</v>
      </c>
      <c r="BU8" s="19">
        <f t="shared" si="37"/>
        <v>1.5909090909090908</v>
      </c>
      <c r="BV8" s="19">
        <f t="shared" si="38"/>
        <v>1.5909090909090908</v>
      </c>
      <c r="BW8" s="19">
        <f t="shared" si="39"/>
        <v>1.5909090909090908</v>
      </c>
      <c r="BX8" s="19">
        <f t="shared" si="40"/>
        <v>0.79545454545454541</v>
      </c>
      <c r="BY8" s="34"/>
      <c r="BZ8" s="34" t="str">
        <f t="shared" si="41"/>
        <v>m165_GvpJ</v>
      </c>
      <c r="CA8" s="34">
        <f t="shared" si="42"/>
        <v>3.3687499999999993E-4</v>
      </c>
      <c r="CB8" s="34">
        <f t="shared" si="43"/>
        <v>22.262548459244528</v>
      </c>
      <c r="CC8" s="34">
        <f t="shared" si="53"/>
        <v>0.50596701043737558</v>
      </c>
      <c r="CD8" s="34"/>
      <c r="CE8" s="58"/>
    </row>
    <row r="9" spans="1:83" x14ac:dyDescent="0.75">
      <c r="A9" s="13"/>
      <c r="B9" s="14" t="s">
        <v>20</v>
      </c>
      <c r="C9" s="38">
        <v>44.8</v>
      </c>
      <c r="D9" s="37">
        <f t="shared" si="44"/>
        <v>14.255031421525734</v>
      </c>
      <c r="E9" s="39">
        <v>4835</v>
      </c>
      <c r="F9" s="47">
        <f t="shared" si="45"/>
        <v>3142.75</v>
      </c>
      <c r="G9" s="41"/>
      <c r="H9" s="41"/>
      <c r="I9" s="41" t="str">
        <f t="shared" si="46"/>
        <v>m166_GvpK</v>
      </c>
      <c r="J9" s="42">
        <f t="shared" si="54"/>
        <v>19.642187499999999</v>
      </c>
      <c r="K9" s="42">
        <f t="shared" si="55"/>
        <v>78.568749999999994</v>
      </c>
      <c r="L9" s="42">
        <f>L$3*$F9/1000*1</f>
        <v>78.568749999999994</v>
      </c>
      <c r="M9" s="42">
        <f t="shared" si="60"/>
        <v>78.568749999999994</v>
      </c>
      <c r="N9" s="42">
        <f>N$3*$F9/1000*1</f>
        <v>78.568749999999994</v>
      </c>
      <c r="O9" s="42">
        <f>O$3*$F9/1000*1</f>
        <v>78.568749999999994</v>
      </c>
      <c r="P9" s="42">
        <f>P$3*$F9/1000*1</f>
        <v>78.568749999999994</v>
      </c>
      <c r="Q9" s="42">
        <f t="shared" si="47"/>
        <v>0</v>
      </c>
      <c r="R9" s="42">
        <f t="shared" ref="R9:S12" si="61">R$3*$F9/1000*1</f>
        <v>78.568749999999994</v>
      </c>
      <c r="S9" s="42">
        <f>S$3*$F9/1000*1</f>
        <v>78.568749999999994</v>
      </c>
      <c r="T9" s="42">
        <f>T$3*$F9/1000*1</f>
        <v>78.568749999999994</v>
      </c>
      <c r="U9" s="42">
        <f t="shared" si="56"/>
        <v>157.13749999999999</v>
      </c>
      <c r="V9" s="42">
        <f>V$3*$F9/1000*0.25</f>
        <v>19.642187499999999</v>
      </c>
      <c r="W9" s="42">
        <f>W$3*$F9/1000*0.25</f>
        <v>19.642187499999999</v>
      </c>
      <c r="X9" s="42">
        <f t="shared" si="57"/>
        <v>19.642187499999999</v>
      </c>
      <c r="Y9" s="42">
        <f t="shared" si="58"/>
        <v>78.568749999999994</v>
      </c>
      <c r="Z9" s="42">
        <f>Z$3*$F9/1000*1</f>
        <v>78.568749999999994</v>
      </c>
      <c r="AA9" s="42">
        <f>AA$3*$F9/1000*0.5</f>
        <v>39.284374999999997</v>
      </c>
      <c r="AB9" s="42">
        <f>AB$3*$F9/1000*0.25</f>
        <v>19.642187499999999</v>
      </c>
      <c r="AC9" s="42">
        <f>AC$3*$F9/1000*0.125</f>
        <v>9.8210937499999993</v>
      </c>
      <c r="AD9" s="42">
        <f>AD$3*$F9/1000*0.0625</f>
        <v>4.9105468749999996</v>
      </c>
      <c r="AE9" s="42">
        <f t="shared" ref="AE9:AF9" si="62">AE$3*$F9/1000*1</f>
        <v>78.568749999999994</v>
      </c>
      <c r="AF9" s="42">
        <f t="shared" si="62"/>
        <v>78.568749999999994</v>
      </c>
      <c r="AG9" s="42">
        <f t="shared" si="49"/>
        <v>0</v>
      </c>
      <c r="AH9" s="42">
        <f t="shared" si="50"/>
        <v>78.568749999999994</v>
      </c>
      <c r="AI9" s="42">
        <f t="shared" si="50"/>
        <v>78.568749999999994</v>
      </c>
      <c r="AJ9" s="42">
        <f t="shared" si="50"/>
        <v>78.568749999999994</v>
      </c>
      <c r="AK9" s="42">
        <f t="shared" si="50"/>
        <v>78.568749999999994</v>
      </c>
      <c r="AL9" s="42">
        <f t="shared" si="50"/>
        <v>78.568749999999994</v>
      </c>
      <c r="AM9" s="42">
        <f t="shared" si="50"/>
        <v>78.568749999999994</v>
      </c>
      <c r="AN9" s="42">
        <f>AN$3*$F9/1000*0.125</f>
        <v>9.8210937499999993</v>
      </c>
      <c r="AO9" s="42">
        <f t="shared" si="59"/>
        <v>78.568749999999994</v>
      </c>
      <c r="AP9" s="41"/>
      <c r="AQ9" s="41"/>
      <c r="AR9" s="27" t="str">
        <f t="shared" si="8"/>
        <v>m166_GvpK</v>
      </c>
      <c r="AS9" s="19">
        <f t="shared" si="9"/>
        <v>0.19886363636363635</v>
      </c>
      <c r="AT9" s="19">
        <f t="shared" si="10"/>
        <v>0.79545454545454541</v>
      </c>
      <c r="AU9" s="19">
        <f t="shared" si="11"/>
        <v>0.79545454545454541</v>
      </c>
      <c r="AV9" s="19">
        <f t="shared" si="12"/>
        <v>0.79545454545454541</v>
      </c>
      <c r="AW9" s="19">
        <f t="shared" si="13"/>
        <v>0.79545454545454541</v>
      </c>
      <c r="AX9" s="19">
        <f t="shared" si="14"/>
        <v>0.79545454545454541</v>
      </c>
      <c r="AY9" s="19">
        <f t="shared" si="15"/>
        <v>0.79545454545454541</v>
      </c>
      <c r="AZ9" s="19">
        <f t="shared" si="16"/>
        <v>0</v>
      </c>
      <c r="BA9" s="19">
        <f t="shared" si="17"/>
        <v>0.79545454545454541</v>
      </c>
      <c r="BB9" s="19">
        <f t="shared" si="18"/>
        <v>0.79545454545454541</v>
      </c>
      <c r="BC9" s="19">
        <f t="shared" si="19"/>
        <v>0.79545454545454541</v>
      </c>
      <c r="BD9" s="19">
        <f t="shared" si="20"/>
        <v>1.5909090909090908</v>
      </c>
      <c r="BE9" s="19">
        <f t="shared" si="21"/>
        <v>0.19886363636363635</v>
      </c>
      <c r="BF9" s="19">
        <f t="shared" si="22"/>
        <v>0.19886363636363635</v>
      </c>
      <c r="BG9" s="19">
        <f t="shared" si="23"/>
        <v>0.19886363636363635</v>
      </c>
      <c r="BH9" s="19">
        <f t="shared" si="24"/>
        <v>0.79545454545454541</v>
      </c>
      <c r="BI9" s="19">
        <f t="shared" si="25"/>
        <v>0.79545454545454541</v>
      </c>
      <c r="BJ9" s="19">
        <f t="shared" si="26"/>
        <v>0.39772727272727271</v>
      </c>
      <c r="BK9" s="19">
        <f t="shared" si="27"/>
        <v>0.19886363636363635</v>
      </c>
      <c r="BL9" s="19">
        <f t="shared" si="28"/>
        <v>9.9431818181818177E-2</v>
      </c>
      <c r="BM9" s="19">
        <f t="shared" si="29"/>
        <v>4.9715909090909088E-2</v>
      </c>
      <c r="BN9" s="19">
        <f t="shared" si="30"/>
        <v>0.79545454545454541</v>
      </c>
      <c r="BO9" s="19">
        <f t="shared" si="31"/>
        <v>0.79545454545454541</v>
      </c>
      <c r="BP9" s="19">
        <f t="shared" si="32"/>
        <v>0</v>
      </c>
      <c r="BQ9" s="19">
        <f t="shared" si="33"/>
        <v>0.79545454545454541</v>
      </c>
      <c r="BR9" s="19">
        <f t="shared" si="34"/>
        <v>0.79545454545454541</v>
      </c>
      <c r="BS9" s="19">
        <f t="shared" si="35"/>
        <v>0.79545454545454541</v>
      </c>
      <c r="BT9" s="19">
        <f t="shared" si="36"/>
        <v>0.79545454545454541</v>
      </c>
      <c r="BU9" s="19">
        <f t="shared" si="37"/>
        <v>0.79545454545454541</v>
      </c>
      <c r="BV9" s="19">
        <f t="shared" si="38"/>
        <v>0.79545454545454541</v>
      </c>
      <c r="BW9" s="19">
        <f t="shared" si="39"/>
        <v>9.9431818181818177E-2</v>
      </c>
      <c r="BX9" s="19">
        <f t="shared" si="40"/>
        <v>0.79545454545454541</v>
      </c>
      <c r="BY9" s="34"/>
      <c r="BZ9" s="34" t="str">
        <f t="shared" si="41"/>
        <v>m166_GvpK</v>
      </c>
      <c r="CA9" s="34">
        <f t="shared" si="42"/>
        <v>2.1054687499999996E-4</v>
      </c>
      <c r="CB9" s="34">
        <f t="shared" si="43"/>
        <v>14.770004272460934</v>
      </c>
      <c r="CC9" s="34">
        <f t="shared" si="53"/>
        <v>0.33568191528320307</v>
      </c>
      <c r="CD9" s="34"/>
      <c r="CE9" s="58"/>
    </row>
    <row r="10" spans="1:83" x14ac:dyDescent="0.75">
      <c r="A10" s="13"/>
      <c r="B10" s="14" t="s">
        <v>21</v>
      </c>
      <c r="C10" s="38">
        <v>51.1</v>
      </c>
      <c r="D10" s="37">
        <f t="shared" si="44"/>
        <v>15.063304199153979</v>
      </c>
      <c r="E10" s="39">
        <v>5219</v>
      </c>
      <c r="F10" s="47">
        <f t="shared" si="45"/>
        <v>3392.35</v>
      </c>
      <c r="G10" s="41"/>
      <c r="H10" s="41"/>
      <c r="I10" s="41" t="str">
        <f t="shared" si="46"/>
        <v xml:space="preserve">m167_GvpN </v>
      </c>
      <c r="J10" s="42">
        <f t="shared" si="54"/>
        <v>21.202187500000001</v>
      </c>
      <c r="K10" s="42">
        <f t="shared" si="55"/>
        <v>84.808750000000003</v>
      </c>
      <c r="L10" s="42">
        <f>L$3*$F10/1000*1</f>
        <v>84.808750000000003</v>
      </c>
      <c r="M10" s="42">
        <f t="shared" si="60"/>
        <v>84.808750000000003</v>
      </c>
      <c r="N10" s="42">
        <f>N$3*$F10/1000*1</f>
        <v>84.808750000000003</v>
      </c>
      <c r="O10" s="42">
        <f>O$3*$F10/1000*1</f>
        <v>84.808750000000003</v>
      </c>
      <c r="P10" s="42">
        <f>P$3*$F10/1000*0</f>
        <v>0</v>
      </c>
      <c r="Q10" s="42">
        <f t="shared" si="47"/>
        <v>0</v>
      </c>
      <c r="R10" s="42">
        <f t="shared" si="61"/>
        <v>84.808750000000003</v>
      </c>
      <c r="S10" s="42">
        <f t="shared" si="61"/>
        <v>84.808750000000003</v>
      </c>
      <c r="T10" s="42">
        <f>T$3*$F10/1000*1</f>
        <v>84.808750000000003</v>
      </c>
      <c r="U10" s="42">
        <f t="shared" si="56"/>
        <v>169.61750000000001</v>
      </c>
      <c r="V10" s="42">
        <f>V$3*$F10/1000*0.25</f>
        <v>21.202187500000001</v>
      </c>
      <c r="W10" s="42">
        <f>W$3*$F10/1000*0.25</f>
        <v>21.202187500000001</v>
      </c>
      <c r="X10" s="42">
        <f t="shared" si="57"/>
        <v>21.202187500000001</v>
      </c>
      <c r="Y10" s="42">
        <f t="shared" si="58"/>
        <v>84.808750000000003</v>
      </c>
      <c r="Z10" s="42">
        <f t="shared" si="48"/>
        <v>84.808750000000003</v>
      </c>
      <c r="AA10" s="42">
        <f t="shared" si="48"/>
        <v>84.808750000000003</v>
      </c>
      <c r="AB10" s="42">
        <f t="shared" si="48"/>
        <v>84.808750000000003</v>
      </c>
      <c r="AC10" s="42">
        <f t="shared" si="48"/>
        <v>84.808750000000003</v>
      </c>
      <c r="AD10" s="42">
        <f t="shared" si="48"/>
        <v>84.808750000000003</v>
      </c>
      <c r="AE10" s="42">
        <f t="shared" ref="AE10" si="63">AE$3*$F10/1000*0</f>
        <v>0</v>
      </c>
      <c r="AF10" s="42">
        <f>AF$3*$F10/1000*1</f>
        <v>84.808750000000003</v>
      </c>
      <c r="AG10" s="42">
        <f t="shared" si="49"/>
        <v>0</v>
      </c>
      <c r="AH10" s="42">
        <f>AH$3*$F10/1000*0</f>
        <v>0</v>
      </c>
      <c r="AI10" s="42">
        <f t="shared" ref="AI10:AL10" si="64">AI$3*$F10/1000*0</f>
        <v>0</v>
      </c>
      <c r="AJ10" s="42">
        <f t="shared" si="64"/>
        <v>0</v>
      </c>
      <c r="AK10" s="42">
        <f t="shared" si="64"/>
        <v>0</v>
      </c>
      <c r="AL10" s="42">
        <f t="shared" si="64"/>
        <v>0</v>
      </c>
      <c r="AM10" s="42">
        <f>AM$3*$F10/1000*1</f>
        <v>84.808750000000003</v>
      </c>
      <c r="AN10" s="42">
        <f>AN$3*$F10/1000*0.25</f>
        <v>21.202187500000001</v>
      </c>
      <c r="AO10" s="42">
        <f t="shared" si="59"/>
        <v>84.808750000000003</v>
      </c>
      <c r="AP10" s="41"/>
      <c r="AQ10" s="41"/>
      <c r="AR10" s="27" t="str">
        <f t="shared" si="8"/>
        <v xml:space="preserve">m167_GvpN </v>
      </c>
      <c r="AS10" s="19">
        <f t="shared" si="9"/>
        <v>0.19886363636363635</v>
      </c>
      <c r="AT10" s="19">
        <f t="shared" si="10"/>
        <v>0.79545454545454541</v>
      </c>
      <c r="AU10" s="19">
        <f t="shared" si="11"/>
        <v>0.79545454545454541</v>
      </c>
      <c r="AV10" s="19">
        <f t="shared" si="12"/>
        <v>0.79545454545454541</v>
      </c>
      <c r="AW10" s="19">
        <f t="shared" si="13"/>
        <v>0.79545454545454541</v>
      </c>
      <c r="AX10" s="19">
        <f t="shared" si="14"/>
        <v>0.79545454545454541</v>
      </c>
      <c r="AY10" s="19">
        <f t="shared" si="15"/>
        <v>0</v>
      </c>
      <c r="AZ10" s="19">
        <f t="shared" si="16"/>
        <v>0</v>
      </c>
      <c r="BA10" s="19">
        <f t="shared" si="17"/>
        <v>0.79545454545454541</v>
      </c>
      <c r="BB10" s="19">
        <f t="shared" si="18"/>
        <v>0.79545454545454541</v>
      </c>
      <c r="BC10" s="19">
        <f t="shared" si="19"/>
        <v>0.79545454545454541</v>
      </c>
      <c r="BD10" s="19">
        <f t="shared" si="20"/>
        <v>1.5909090909090908</v>
      </c>
      <c r="BE10" s="19">
        <f t="shared" si="21"/>
        <v>0.19886363636363635</v>
      </c>
      <c r="BF10" s="19">
        <f t="shared" si="22"/>
        <v>0.19886363636363635</v>
      </c>
      <c r="BG10" s="19">
        <f t="shared" si="23"/>
        <v>0.19886363636363635</v>
      </c>
      <c r="BH10" s="19">
        <f t="shared" si="24"/>
        <v>0.79545454545454541</v>
      </c>
      <c r="BI10" s="19">
        <f t="shared" si="25"/>
        <v>0.79545454545454541</v>
      </c>
      <c r="BJ10" s="19">
        <f t="shared" si="26"/>
        <v>0.79545454545454541</v>
      </c>
      <c r="BK10" s="19">
        <f t="shared" si="27"/>
        <v>0.79545454545454541</v>
      </c>
      <c r="BL10" s="19">
        <f t="shared" si="28"/>
        <v>0.79545454545454541</v>
      </c>
      <c r="BM10" s="19">
        <f t="shared" si="29"/>
        <v>0.79545454545454541</v>
      </c>
      <c r="BN10" s="19">
        <f t="shared" si="30"/>
        <v>0</v>
      </c>
      <c r="BO10" s="19">
        <f t="shared" si="31"/>
        <v>0.79545454545454541</v>
      </c>
      <c r="BP10" s="19">
        <f t="shared" si="32"/>
        <v>0</v>
      </c>
      <c r="BQ10" s="19">
        <f t="shared" si="33"/>
        <v>0</v>
      </c>
      <c r="BR10" s="19">
        <f t="shared" si="34"/>
        <v>0</v>
      </c>
      <c r="BS10" s="19">
        <f t="shared" si="35"/>
        <v>0</v>
      </c>
      <c r="BT10" s="19">
        <f t="shared" si="36"/>
        <v>0</v>
      </c>
      <c r="BU10" s="19">
        <f t="shared" si="37"/>
        <v>0</v>
      </c>
      <c r="BV10" s="19">
        <f t="shared" si="38"/>
        <v>0.79545454545454541</v>
      </c>
      <c r="BW10" s="19">
        <f t="shared" si="39"/>
        <v>0.19886363636363635</v>
      </c>
      <c r="BX10" s="19">
        <f t="shared" si="40"/>
        <v>0.79545454545454541</v>
      </c>
      <c r="BY10" s="34"/>
      <c r="BZ10" s="34" t="str">
        <f t="shared" si="41"/>
        <v xml:space="preserve">m167_GvpN </v>
      </c>
      <c r="CA10" s="34">
        <f t="shared" si="42"/>
        <v>1.7718749999999996E-4</v>
      </c>
      <c r="CB10" s="34">
        <f t="shared" si="43"/>
        <v>11.762857448630134</v>
      </c>
      <c r="CC10" s="34">
        <f t="shared" si="53"/>
        <v>0.2673376692870485</v>
      </c>
      <c r="CD10" s="34"/>
      <c r="CE10" s="34"/>
    </row>
    <row r="11" spans="1:83" x14ac:dyDescent="0.75">
      <c r="A11" s="13"/>
      <c r="B11" s="14" t="s">
        <v>134</v>
      </c>
      <c r="C11" s="38">
        <v>44.8</v>
      </c>
      <c r="D11" s="37">
        <f t="shared" si="44"/>
        <v>14.593071548396553</v>
      </c>
      <c r="E11" s="39">
        <v>4723</v>
      </c>
      <c r="F11" s="47">
        <f t="shared" si="45"/>
        <v>3069.9500000000003</v>
      </c>
      <c r="G11" s="41"/>
      <c r="H11" s="41"/>
      <c r="I11" s="41" t="str">
        <f t="shared" si="46"/>
        <v>m168_GvpV</v>
      </c>
      <c r="J11" s="42">
        <f t="shared" si="54"/>
        <v>19.1871875</v>
      </c>
      <c r="K11" s="42">
        <f t="shared" si="55"/>
        <v>76.748750000000001</v>
      </c>
      <c r="L11" s="42">
        <f>L$3*$F11/1000*0</f>
        <v>0</v>
      </c>
      <c r="M11" s="42">
        <f>M$3*$F11/1000*0</f>
        <v>0</v>
      </c>
      <c r="N11" s="42">
        <f>N$3*$F11/1000*0</f>
        <v>0</v>
      </c>
      <c r="O11" s="42">
        <f>O$3*$F11/1000*0</f>
        <v>0</v>
      </c>
      <c r="P11" s="42">
        <f>P$3*$F11/1000*0</f>
        <v>0</v>
      </c>
      <c r="Q11" s="42">
        <f t="shared" si="47"/>
        <v>0</v>
      </c>
      <c r="R11" s="42">
        <f t="shared" si="47"/>
        <v>0</v>
      </c>
      <c r="S11" s="42">
        <f t="shared" si="47"/>
        <v>0</v>
      </c>
      <c r="T11" s="42">
        <f>T$3*$F11/1000*0</f>
        <v>0</v>
      </c>
      <c r="U11" s="42">
        <f>U$3*$F11/1000*0</f>
        <v>0</v>
      </c>
      <c r="V11" s="42">
        <f>V$3*$F11/1000*0.25</f>
        <v>19.1871875</v>
      </c>
      <c r="W11" s="42">
        <f t="shared" si="48"/>
        <v>76.748750000000001</v>
      </c>
      <c r="X11" s="42">
        <f>X$3*$F11/1000*0</f>
        <v>0</v>
      </c>
      <c r="Y11" s="42">
        <f t="shared" si="58"/>
        <v>76.748750000000001</v>
      </c>
      <c r="Z11" s="42">
        <f t="shared" si="48"/>
        <v>76.748750000000001</v>
      </c>
      <c r="AA11" s="42">
        <f t="shared" si="48"/>
        <v>76.748750000000001</v>
      </c>
      <c r="AB11" s="42">
        <f t="shared" si="48"/>
        <v>76.748750000000001</v>
      </c>
      <c r="AC11" s="42">
        <f t="shared" si="48"/>
        <v>76.748750000000001</v>
      </c>
      <c r="AD11" s="42">
        <f t="shared" si="48"/>
        <v>76.748750000000001</v>
      </c>
      <c r="AE11" s="42">
        <f t="shared" si="48"/>
        <v>76.748750000000001</v>
      </c>
      <c r="AF11" s="42">
        <f>AF$3*$F11/1000*0</f>
        <v>0</v>
      </c>
      <c r="AG11" s="42">
        <f t="shared" si="49"/>
        <v>0</v>
      </c>
      <c r="AH11" s="42">
        <f>AH$3*$F11/1000*1</f>
        <v>76.748750000000001</v>
      </c>
      <c r="AI11" s="42">
        <f t="shared" ref="AI11:AM12" si="65">AI$3*$F11/1000*1</f>
        <v>76.748750000000001</v>
      </c>
      <c r="AJ11" s="42">
        <f t="shared" si="65"/>
        <v>76.748750000000001</v>
      </c>
      <c r="AK11" s="42">
        <f t="shared" si="65"/>
        <v>76.748750000000001</v>
      </c>
      <c r="AL11" s="42">
        <f t="shared" si="65"/>
        <v>76.748750000000001</v>
      </c>
      <c r="AM11" s="42">
        <f>AM$3*$F11/1000*0</f>
        <v>0</v>
      </c>
      <c r="AN11" s="42">
        <f>AN$3*$F11/1000*0.125</f>
        <v>9.5935937500000001</v>
      </c>
      <c r="AO11" s="42">
        <f t="shared" si="59"/>
        <v>76.748750000000001</v>
      </c>
      <c r="AP11" s="41"/>
      <c r="AQ11" s="41"/>
      <c r="AR11" s="27" t="str">
        <f t="shared" si="8"/>
        <v>m168_GvpV</v>
      </c>
      <c r="AS11" s="19">
        <f t="shared" si="9"/>
        <v>0.19886363636363638</v>
      </c>
      <c r="AT11" s="19">
        <f t="shared" si="10"/>
        <v>0.79545454545454553</v>
      </c>
      <c r="AU11" s="19">
        <f t="shared" si="11"/>
        <v>0</v>
      </c>
      <c r="AV11" s="19">
        <f t="shared" si="12"/>
        <v>0</v>
      </c>
      <c r="AW11" s="19">
        <f t="shared" si="13"/>
        <v>0</v>
      </c>
      <c r="AX11" s="19">
        <f t="shared" si="14"/>
        <v>0</v>
      </c>
      <c r="AY11" s="19">
        <f t="shared" si="15"/>
        <v>0</v>
      </c>
      <c r="AZ11" s="19">
        <f t="shared" si="16"/>
        <v>0</v>
      </c>
      <c r="BA11" s="19">
        <f t="shared" si="17"/>
        <v>0</v>
      </c>
      <c r="BB11" s="19">
        <f t="shared" si="18"/>
        <v>0</v>
      </c>
      <c r="BC11" s="19">
        <f t="shared" si="19"/>
        <v>0</v>
      </c>
      <c r="BD11" s="19">
        <f t="shared" si="20"/>
        <v>0</v>
      </c>
      <c r="BE11" s="19">
        <f t="shared" si="21"/>
        <v>0.19886363636363638</v>
      </c>
      <c r="BF11" s="19">
        <f t="shared" si="22"/>
        <v>0.79545454545454553</v>
      </c>
      <c r="BG11" s="19">
        <f t="shared" si="23"/>
        <v>0</v>
      </c>
      <c r="BH11" s="19">
        <f t="shared" si="24"/>
        <v>0.79545454545454553</v>
      </c>
      <c r="BI11" s="19">
        <f t="shared" si="25"/>
        <v>0.79545454545454553</v>
      </c>
      <c r="BJ11" s="19">
        <f t="shared" si="26"/>
        <v>0.79545454545454553</v>
      </c>
      <c r="BK11" s="19">
        <f t="shared" si="27"/>
        <v>0.79545454545454553</v>
      </c>
      <c r="BL11" s="19">
        <f t="shared" si="28"/>
        <v>0.79545454545454553</v>
      </c>
      <c r="BM11" s="19">
        <f t="shared" si="29"/>
        <v>0.79545454545454553</v>
      </c>
      <c r="BN11" s="19">
        <f t="shared" si="30"/>
        <v>0.79545454545454553</v>
      </c>
      <c r="BO11" s="19">
        <f t="shared" si="31"/>
        <v>0</v>
      </c>
      <c r="BP11" s="19">
        <f t="shared" si="32"/>
        <v>0</v>
      </c>
      <c r="BQ11" s="19">
        <f t="shared" si="33"/>
        <v>0.79545454545454553</v>
      </c>
      <c r="BR11" s="19">
        <f t="shared" si="34"/>
        <v>0.79545454545454553</v>
      </c>
      <c r="BS11" s="19">
        <f t="shared" si="35"/>
        <v>0.79545454545454553</v>
      </c>
      <c r="BT11" s="19">
        <f t="shared" si="36"/>
        <v>0.79545454545454553</v>
      </c>
      <c r="BU11" s="19">
        <f t="shared" si="37"/>
        <v>0.79545454545454553</v>
      </c>
      <c r="BV11" s="19">
        <f t="shared" si="38"/>
        <v>0</v>
      </c>
      <c r="BW11" s="19">
        <f t="shared" si="39"/>
        <v>9.9431818181818191E-2</v>
      </c>
      <c r="BX11" s="19">
        <f t="shared" si="40"/>
        <v>0.79545454545454553</v>
      </c>
      <c r="BY11" s="34"/>
      <c r="BZ11" s="34" t="str">
        <f t="shared" si="41"/>
        <v>m168_GvpV</v>
      </c>
      <c r="CA11" s="34">
        <f t="shared" si="42"/>
        <v>1.3671874999999999E-4</v>
      </c>
      <c r="CB11" s="34">
        <f t="shared" si="43"/>
        <v>9.3687438964843732</v>
      </c>
      <c r="CC11" s="34">
        <f t="shared" si="53"/>
        <v>0.21292599764737211</v>
      </c>
      <c r="CD11" s="34"/>
      <c r="CE11" s="34"/>
    </row>
    <row r="12" spans="1:83" x14ac:dyDescent="0.75">
      <c r="A12" s="13"/>
      <c r="B12" s="14" t="s">
        <v>133</v>
      </c>
      <c r="C12" s="38">
        <v>51</v>
      </c>
      <c r="D12" s="37">
        <f t="shared" si="44"/>
        <v>15.543093990003657</v>
      </c>
      <c r="E12" s="39">
        <v>5048</v>
      </c>
      <c r="F12" s="47">
        <f t="shared" si="45"/>
        <v>3281.2000000000003</v>
      </c>
      <c r="G12" s="41"/>
      <c r="H12" s="41"/>
      <c r="I12" s="41" t="str">
        <f t="shared" si="46"/>
        <v>m169_GvpW</v>
      </c>
      <c r="J12" s="42">
        <f t="shared" si="54"/>
        <v>20.5075</v>
      </c>
      <c r="K12" s="42">
        <f t="shared" si="55"/>
        <v>82.03</v>
      </c>
      <c r="L12" s="42">
        <f>L$3*$F12/1000*1</f>
        <v>82.03</v>
      </c>
      <c r="M12" s="42">
        <f>M$3*$F12/1000*1</f>
        <v>82.03</v>
      </c>
      <c r="N12" s="42">
        <f>N$3*$F12/1000*1</f>
        <v>82.03</v>
      </c>
      <c r="O12" s="42">
        <f>O$3*$F12/1000*1</f>
        <v>82.03</v>
      </c>
      <c r="P12" s="42">
        <f>P$3*$F12/1000*1</f>
        <v>82.03</v>
      </c>
      <c r="Q12" s="42">
        <f t="shared" si="47"/>
        <v>0</v>
      </c>
      <c r="R12" s="42">
        <f t="shared" si="61"/>
        <v>82.03</v>
      </c>
      <c r="S12" s="42">
        <f t="shared" si="61"/>
        <v>82.03</v>
      </c>
      <c r="T12" s="42">
        <f>T$3*$F12/1000*1</f>
        <v>82.03</v>
      </c>
      <c r="U12" s="42">
        <f>U$3*$F12/1000*2</f>
        <v>164.06</v>
      </c>
      <c r="V12" s="42">
        <f>V$3*$F12/1000*1</f>
        <v>82.03</v>
      </c>
      <c r="W12" s="42">
        <f t="shared" si="48"/>
        <v>82.03</v>
      </c>
      <c r="X12" s="42">
        <f t="shared" si="57"/>
        <v>20.5075</v>
      </c>
      <c r="Y12" s="42">
        <f t="shared" si="58"/>
        <v>82.03</v>
      </c>
      <c r="Z12" s="42">
        <f t="shared" si="48"/>
        <v>82.03</v>
      </c>
      <c r="AA12" s="42">
        <f t="shared" si="48"/>
        <v>82.03</v>
      </c>
      <c r="AB12" s="42">
        <f t="shared" si="48"/>
        <v>82.03</v>
      </c>
      <c r="AC12" s="42">
        <f t="shared" si="48"/>
        <v>82.03</v>
      </c>
      <c r="AD12" s="42">
        <f t="shared" si="48"/>
        <v>82.03</v>
      </c>
      <c r="AE12" s="42">
        <f>AE$3*$F12/1000*2</f>
        <v>164.06</v>
      </c>
      <c r="AF12" s="42">
        <f>AF$3*$F12/1000*2</f>
        <v>164.06</v>
      </c>
      <c r="AG12" s="42">
        <f t="shared" si="49"/>
        <v>0</v>
      </c>
      <c r="AH12" s="42">
        <f>AH$3*$F12/1000*1</f>
        <v>82.03</v>
      </c>
      <c r="AI12" s="42">
        <f t="shared" si="65"/>
        <v>82.03</v>
      </c>
      <c r="AJ12" s="42">
        <f t="shared" si="65"/>
        <v>82.03</v>
      </c>
      <c r="AK12" s="42">
        <f t="shared" si="65"/>
        <v>82.03</v>
      </c>
      <c r="AL12" s="42">
        <f t="shared" si="65"/>
        <v>82.03</v>
      </c>
      <c r="AM12" s="42">
        <f t="shared" si="65"/>
        <v>82.03</v>
      </c>
      <c r="AN12" s="42">
        <f>AN$3*$F12/1000*0.25</f>
        <v>20.5075</v>
      </c>
      <c r="AO12" s="42">
        <f t="shared" si="59"/>
        <v>82.03</v>
      </c>
      <c r="AP12" s="41"/>
      <c r="AQ12" s="41"/>
      <c r="AR12" s="27" t="str">
        <f t="shared" si="8"/>
        <v>m169_GvpW</v>
      </c>
      <c r="AS12" s="19">
        <f t="shared" si="9"/>
        <v>0.19886363636363635</v>
      </c>
      <c r="AT12" s="19">
        <f t="shared" si="10"/>
        <v>0.79545454545454541</v>
      </c>
      <c r="AU12" s="19">
        <f t="shared" si="11"/>
        <v>0.79545454545454541</v>
      </c>
      <c r="AV12" s="19">
        <f t="shared" si="12"/>
        <v>0.79545454545454541</v>
      </c>
      <c r="AW12" s="19">
        <f t="shared" si="13"/>
        <v>0.79545454545454541</v>
      </c>
      <c r="AX12" s="19">
        <f t="shared" si="14"/>
        <v>0.79545454545454541</v>
      </c>
      <c r="AY12" s="19">
        <f t="shared" si="15"/>
        <v>0.79545454545454541</v>
      </c>
      <c r="AZ12" s="19">
        <f t="shared" si="16"/>
        <v>0</v>
      </c>
      <c r="BA12" s="19">
        <f t="shared" si="17"/>
        <v>0.79545454545454541</v>
      </c>
      <c r="BB12" s="19">
        <f t="shared" si="18"/>
        <v>0.79545454545454541</v>
      </c>
      <c r="BC12" s="19">
        <f t="shared" si="19"/>
        <v>0.79545454545454541</v>
      </c>
      <c r="BD12" s="19">
        <f t="shared" si="20"/>
        <v>1.5909090909090908</v>
      </c>
      <c r="BE12" s="19">
        <f t="shared" si="21"/>
        <v>0.79545454545454541</v>
      </c>
      <c r="BF12" s="19">
        <f t="shared" si="22"/>
        <v>0.79545454545454541</v>
      </c>
      <c r="BG12" s="19">
        <f t="shared" si="23"/>
        <v>0.19886363636363635</v>
      </c>
      <c r="BH12" s="19">
        <f t="shared" si="24"/>
        <v>0.79545454545454541</v>
      </c>
      <c r="BI12" s="19">
        <f t="shared" si="25"/>
        <v>0.79545454545454541</v>
      </c>
      <c r="BJ12" s="19">
        <f t="shared" si="26"/>
        <v>0.79545454545454541</v>
      </c>
      <c r="BK12" s="19">
        <f t="shared" si="27"/>
        <v>0.79545454545454541</v>
      </c>
      <c r="BL12" s="19">
        <f t="shared" si="28"/>
        <v>0.79545454545454541</v>
      </c>
      <c r="BM12" s="19">
        <f t="shared" si="29"/>
        <v>0.79545454545454541</v>
      </c>
      <c r="BN12" s="19">
        <f t="shared" si="30"/>
        <v>1.5909090909090908</v>
      </c>
      <c r="BO12" s="19">
        <f t="shared" si="31"/>
        <v>1.5909090909090908</v>
      </c>
      <c r="BP12" s="19">
        <f t="shared" si="32"/>
        <v>0</v>
      </c>
      <c r="BQ12" s="19">
        <f t="shared" si="33"/>
        <v>0.79545454545454541</v>
      </c>
      <c r="BR12" s="19">
        <f t="shared" si="34"/>
        <v>0.79545454545454541</v>
      </c>
      <c r="BS12" s="19">
        <f t="shared" si="35"/>
        <v>0.79545454545454541</v>
      </c>
      <c r="BT12" s="19">
        <f t="shared" si="36"/>
        <v>0.79545454545454541</v>
      </c>
      <c r="BU12" s="19">
        <f t="shared" si="37"/>
        <v>0.79545454545454541</v>
      </c>
      <c r="BV12" s="19">
        <f t="shared" si="38"/>
        <v>0.79545454545454541</v>
      </c>
      <c r="BW12" s="19">
        <f t="shared" si="39"/>
        <v>0.19886363636363635</v>
      </c>
      <c r="BX12" s="19">
        <f t="shared" si="40"/>
        <v>0.79545454545454541</v>
      </c>
      <c r="BY12" s="34"/>
      <c r="BZ12" s="34" t="str">
        <f t="shared" si="41"/>
        <v>m169_GvpW</v>
      </c>
      <c r="CA12" s="34">
        <f t="shared" si="42"/>
        <v>2.6906249999999999E-4</v>
      </c>
      <c r="CB12" s="34">
        <f t="shared" si="43"/>
        <v>17.310742647058824</v>
      </c>
      <c r="CC12" s="34">
        <f t="shared" si="53"/>
        <v>0.39342596925133688</v>
      </c>
      <c r="CD12" s="34"/>
      <c r="CE12" s="34"/>
    </row>
    <row r="13" spans="1:83" x14ac:dyDescent="0.75">
      <c r="A13" s="3"/>
      <c r="B13" s="23" t="s">
        <v>22</v>
      </c>
      <c r="C13" s="48">
        <v>156.69999999999999</v>
      </c>
      <c r="D13" s="37">
        <f t="shared" si="44"/>
        <v>89.753135918437479</v>
      </c>
      <c r="E13" s="49">
        <v>2686</v>
      </c>
      <c r="F13" s="50">
        <f t="shared" si="45"/>
        <v>1745.9</v>
      </c>
      <c r="G13" s="34"/>
      <c r="H13" s="34"/>
      <c r="I13" s="34" t="str">
        <f t="shared" si="46"/>
        <v>pUC19 (maxi)</v>
      </c>
      <c r="J13" s="34">
        <f t="shared" ref="J13:P13" si="66">3000-SUM(J5:J12)</f>
        <v>1955.1656250000001</v>
      </c>
      <c r="K13" s="34">
        <f t="shared" si="66"/>
        <v>1079.4125000000004</v>
      </c>
      <c r="L13" s="34">
        <f t="shared" si="66"/>
        <v>1607.9112500000003</v>
      </c>
      <c r="M13" s="34">
        <f t="shared" si="66"/>
        <v>1524.9550000000004</v>
      </c>
      <c r="N13" s="34">
        <f t="shared" si="66"/>
        <v>1524.8087500000004</v>
      </c>
      <c r="O13" s="34">
        <f t="shared" si="66"/>
        <v>1530.7887500000002</v>
      </c>
      <c r="P13" s="34">
        <f t="shared" si="66"/>
        <v>1692.7200000000003</v>
      </c>
      <c r="Q13" s="34">
        <f t="shared" ref="Q13:X13" si="67">3000-SUM(Q5:Q12)</f>
        <v>3000</v>
      </c>
      <c r="R13" s="34">
        <f t="shared" si="67"/>
        <v>1447.8325000000004</v>
      </c>
      <c r="S13" s="34">
        <f t="shared" si="67"/>
        <v>1441.8525000000004</v>
      </c>
      <c r="T13" s="34">
        <f t="shared" si="67"/>
        <v>1447.6862500000002</v>
      </c>
      <c r="U13" s="34">
        <f t="shared" si="67"/>
        <v>1119.3225000000002</v>
      </c>
      <c r="V13" s="34">
        <f t="shared" si="67"/>
        <v>1711.2571875000001</v>
      </c>
      <c r="W13" s="34">
        <f t="shared" si="67"/>
        <v>1715.9128125</v>
      </c>
      <c r="X13" s="34">
        <f t="shared" si="67"/>
        <v>1974.3528125</v>
      </c>
      <c r="Y13" s="34">
        <f t="shared" ref="Y13:AF13" si="68">3000-SUM(Y5:Y12)</f>
        <v>1531.1625000000004</v>
      </c>
      <c r="Z13" s="34">
        <f t="shared" si="68"/>
        <v>1531.1625000000004</v>
      </c>
      <c r="AA13" s="34">
        <f t="shared" si="68"/>
        <v>1570.4468750000003</v>
      </c>
      <c r="AB13" s="34">
        <f t="shared" si="68"/>
        <v>1590.0890625000002</v>
      </c>
      <c r="AC13" s="34">
        <f t="shared" si="68"/>
        <v>1599.9101562500002</v>
      </c>
      <c r="AD13" s="34">
        <f t="shared" si="68"/>
        <v>1604.8207031250004</v>
      </c>
      <c r="AE13" s="34">
        <f t="shared" si="68"/>
        <v>1373.7162500000002</v>
      </c>
      <c r="AF13" s="34">
        <f t="shared" si="68"/>
        <v>1365.6562500000002</v>
      </c>
      <c r="AG13" s="34">
        <f t="shared" ref="AG13:AM13" si="69">3000-SUM(AG5:AG12)</f>
        <v>3000</v>
      </c>
      <c r="AH13" s="34">
        <f t="shared" si="69"/>
        <v>1615.9712500000003</v>
      </c>
      <c r="AI13" s="34">
        <f t="shared" si="69"/>
        <v>1533.0150000000003</v>
      </c>
      <c r="AJ13" s="34">
        <f t="shared" si="69"/>
        <v>1538.8487500000001</v>
      </c>
      <c r="AK13" s="34">
        <f t="shared" si="69"/>
        <v>1532.8687500000003</v>
      </c>
      <c r="AL13" s="34">
        <f t="shared" si="69"/>
        <v>1372.7900000000004</v>
      </c>
      <c r="AM13" s="34">
        <f t="shared" si="69"/>
        <v>1364.7300000000005</v>
      </c>
      <c r="AN13" s="34">
        <f t="shared" ref="AN13" si="70">3000-SUM(AN5:AN12)</f>
        <v>1670.5306250000001</v>
      </c>
      <c r="AO13" s="34">
        <f t="shared" ref="AO13" si="71">3000-SUM(AO5:AO12)</f>
        <v>1531.1625000000004</v>
      </c>
      <c r="AP13" s="34"/>
      <c r="AQ13" s="45"/>
      <c r="AR13" s="51" t="str">
        <f t="shared" si="8"/>
        <v>pUC19 (maxi)</v>
      </c>
      <c r="AS13" s="19">
        <f t="shared" si="9"/>
        <v>35.63194646939062</v>
      </c>
      <c r="AT13" s="19">
        <f t="shared" si="10"/>
        <v>19.671769964956866</v>
      </c>
      <c r="AU13" s="19">
        <f t="shared" si="11"/>
        <v>29.303403688641971</v>
      </c>
      <c r="AV13" s="19">
        <f t="shared" si="12"/>
        <v>27.791566214872251</v>
      </c>
      <c r="AW13" s="19">
        <f t="shared" si="13"/>
        <v>27.788900879463057</v>
      </c>
      <c r="AX13" s="19">
        <f t="shared" si="14"/>
        <v>27.89788348286115</v>
      </c>
      <c r="AY13" s="19">
        <f t="shared" si="15"/>
        <v>30.849002077594779</v>
      </c>
      <c r="AZ13" s="19">
        <f t="shared" si="16"/>
        <v>54.673546855229652</v>
      </c>
      <c r="BA13" s="19">
        <f t="shared" si="17"/>
        <v>26.386046009091437</v>
      </c>
      <c r="BB13" s="19">
        <f t="shared" si="18"/>
        <v>26.277063405693344</v>
      </c>
      <c r="BC13" s="19">
        <f t="shared" si="19"/>
        <v>26.38338067368224</v>
      </c>
      <c r="BD13" s="19">
        <f t="shared" si="20"/>
        <v>20.399110383287603</v>
      </c>
      <c r="BE13" s="19">
        <f t="shared" si="21"/>
        <v>31.186833340709928</v>
      </c>
      <c r="BF13" s="19">
        <f t="shared" si="22"/>
        <v>31.271679851235881</v>
      </c>
      <c r="BG13" s="19">
        <f t="shared" si="23"/>
        <v>35.981623667657729</v>
      </c>
      <c r="BH13" s="19">
        <f t="shared" si="24"/>
        <v>27.904694895573535</v>
      </c>
      <c r="BI13" s="19">
        <f t="shared" si="25"/>
        <v>27.904694895573535</v>
      </c>
      <c r="BJ13" s="19">
        <f t="shared" si="26"/>
        <v>28.620633601320499</v>
      </c>
      <c r="BK13" s="19">
        <f t="shared" si="27"/>
        <v>28.978602954193981</v>
      </c>
      <c r="BL13" s="19">
        <f t="shared" si="28"/>
        <v>29.157587630630722</v>
      </c>
      <c r="BM13" s="19">
        <f t="shared" si="29"/>
        <v>29.2470799688491</v>
      </c>
      <c r="BN13" s="19">
        <f t="shared" si="30"/>
        <v>25.035313253388455</v>
      </c>
      <c r="BO13" s="19">
        <f t="shared" si="31"/>
        <v>24.888423657504081</v>
      </c>
      <c r="BP13" s="19">
        <f t="shared" si="32"/>
        <v>54.673546855229652</v>
      </c>
      <c r="BQ13" s="19">
        <f t="shared" si="33"/>
        <v>29.450293284526346</v>
      </c>
      <c r="BR13" s="19">
        <f t="shared" si="34"/>
        <v>27.93845581075664</v>
      </c>
      <c r="BS13" s="19">
        <f t="shared" si="35"/>
        <v>28.044773078745528</v>
      </c>
      <c r="BT13" s="19">
        <f t="shared" si="36"/>
        <v>27.935790475347439</v>
      </c>
      <c r="BU13" s="19">
        <f t="shared" si="37"/>
        <v>25.018432795796912</v>
      </c>
      <c r="BV13" s="19">
        <f t="shared" si="38"/>
        <v>24.871543199912526</v>
      </c>
      <c r="BW13" s="19">
        <f t="shared" si="39"/>
        <v>30.444611466344526</v>
      </c>
      <c r="BX13" s="19">
        <f t="shared" si="40"/>
        <v>27.904694895573535</v>
      </c>
      <c r="BY13" s="34"/>
      <c r="BZ13" s="34" t="str">
        <f t="shared" si="41"/>
        <v>pUC19 (maxi)</v>
      </c>
      <c r="CA13" s="34">
        <f t="shared" si="42"/>
        <v>1.0444642226519991E-2</v>
      </c>
      <c r="CB13" s="34">
        <f t="shared" si="43"/>
        <v>116.37077768526645</v>
      </c>
      <c r="CC13" s="34">
        <f t="shared" si="53"/>
        <v>2.6447904019378736</v>
      </c>
      <c r="CD13" s="34"/>
      <c r="CE13" s="34"/>
    </row>
    <row r="14" spans="1:83" x14ac:dyDescent="0.75">
      <c r="A14" s="3"/>
      <c r="B14" s="23"/>
      <c r="C14" s="48"/>
      <c r="D14" s="39"/>
      <c r="E14" s="49"/>
      <c r="F14" s="50"/>
      <c r="G14" s="34"/>
      <c r="H14" s="34"/>
      <c r="I14" s="34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34"/>
      <c r="AQ14" s="45"/>
      <c r="AR14" s="52" t="s">
        <v>23</v>
      </c>
      <c r="AS14" s="19">
        <f t="shared" ref="AS14:BX14" si="72" xml:space="preserve"> $AQ$3 * AS5/$D$5 + $AQ$3*AS6/$D$6 + $AQ$3*AS7/$D$7 + $AQ$3*AS8/$D$8 + $AQ$3*AS9/$D$9  + $AQ$3*AS10/$D$10 + $AQ$3*AS11/$D$11 + $AQ$3*AS12/$D$12 +  $AQ$3*AS13/$D$13</f>
        <v>6.2327222514646081</v>
      </c>
      <c r="AT14" s="19">
        <f t="shared" si="72"/>
        <v>7.7857325609101107</v>
      </c>
      <c r="AU14" s="19">
        <f t="shared" si="72"/>
        <v>7.9489463498460218</v>
      </c>
      <c r="AV14" s="19">
        <f t="shared" si="72"/>
        <v>8.3352069468856023</v>
      </c>
      <c r="AW14" s="19">
        <f t="shared" si="72"/>
        <v>8.3415793330571564</v>
      </c>
      <c r="AX14" s="19">
        <f t="shared" si="72"/>
        <v>8.3915599216203596</v>
      </c>
      <c r="AY14" s="19">
        <f t="shared" si="72"/>
        <v>7.5574905534984058</v>
      </c>
      <c r="AZ14" s="19">
        <f t="shared" si="72"/>
        <v>6.7007019783024893</v>
      </c>
      <c r="BA14" s="19">
        <f t="shared" si="72"/>
        <v>8.7778205186599418</v>
      </c>
      <c r="BB14" s="19">
        <f t="shared" si="72"/>
        <v>8.7278399300967369</v>
      </c>
      <c r="BC14" s="19">
        <f t="shared" si="72"/>
        <v>8.7841929048314942</v>
      </c>
      <c r="BD14" s="19">
        <f t="shared" si="72"/>
        <v>10.379970517373211</v>
      </c>
      <c r="BE14" s="19">
        <f t="shared" si="72"/>
        <v>7.4336512049574779</v>
      </c>
      <c r="BF14" s="19">
        <f t="shared" si="72"/>
        <v>7.4650878389697315</v>
      </c>
      <c r="BG14" s="19">
        <f t="shared" si="72"/>
        <v>6.1256782242006276</v>
      </c>
      <c r="BH14" s="19">
        <f t="shared" si="72"/>
        <v>8.3771224589019404</v>
      </c>
      <c r="BI14" s="19">
        <f t="shared" si="72"/>
        <v>8.3771224589019404</v>
      </c>
      <c r="BJ14" s="19">
        <f t="shared" si="72"/>
        <v>8.1579575756407312</v>
      </c>
      <c r="BK14" s="19">
        <f t="shared" si="72"/>
        <v>8.0483751340101275</v>
      </c>
      <c r="BL14" s="19">
        <f t="shared" si="72"/>
        <v>7.9935839131948248</v>
      </c>
      <c r="BM14" s="19">
        <f t="shared" si="72"/>
        <v>7.9661883027871756</v>
      </c>
      <c r="BN14" s="19">
        <f t="shared" si="72"/>
        <v>9.2006446701719025</v>
      </c>
      <c r="BO14" s="19">
        <f t="shared" si="72"/>
        <v>9.1639243574636016</v>
      </c>
      <c r="BP14" s="19">
        <f t="shared" si="72"/>
        <v>6.7007019783024893</v>
      </c>
      <c r="BQ14" s="19">
        <f t="shared" si="72"/>
        <v>7.9856666625543244</v>
      </c>
      <c r="BR14" s="19">
        <f t="shared" si="72"/>
        <v>8.3719272595939067</v>
      </c>
      <c r="BS14" s="19">
        <f t="shared" si="72"/>
        <v>8.428280234328664</v>
      </c>
      <c r="BT14" s="19">
        <f t="shared" si="72"/>
        <v>8.378299645765459</v>
      </c>
      <c r="BU14" s="19">
        <f t="shared" si="72"/>
        <v>9.2071738145793791</v>
      </c>
      <c r="BV14" s="19">
        <f t="shared" si="72"/>
        <v>9.1704535018710764</v>
      </c>
      <c r="BW14" s="19">
        <f t="shared" si="72"/>
        <v>7.6544791501344109</v>
      </c>
      <c r="BX14" s="19">
        <f t="shared" si="72"/>
        <v>8.3771224589019404</v>
      </c>
      <c r="BY14" s="34"/>
      <c r="BZ14" s="34" t="s">
        <v>136</v>
      </c>
      <c r="CA14" s="34"/>
      <c r="CB14" s="34"/>
      <c r="CC14" s="34"/>
      <c r="CD14" s="34"/>
      <c r="CE14" s="34"/>
    </row>
    <row r="15" spans="1:83" x14ac:dyDescent="0.75">
      <c r="A15" s="3"/>
      <c r="B15" s="3"/>
      <c r="C15" s="53"/>
      <c r="D15" s="53"/>
      <c r="E15" s="37"/>
      <c r="F15" s="54"/>
      <c r="G15" s="34"/>
      <c r="H15" s="34"/>
      <c r="I15" s="34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34"/>
      <c r="AQ15" s="34"/>
      <c r="AR15" s="55" t="s">
        <v>24</v>
      </c>
      <c r="AS15" s="56">
        <f>$AQ$3-AS14</f>
        <v>4.7672777485353919</v>
      </c>
      <c r="AT15" s="56">
        <f>$AQ$3-AT14</f>
        <v>3.2142674390898893</v>
      </c>
      <c r="AU15" s="56">
        <f>$AQ$3-AU14</f>
        <v>3.0510536501539782</v>
      </c>
      <c r="AV15" s="56">
        <f t="shared" ref="AV15:BX15" si="73">$AQ$3-AV14</f>
        <v>2.6647930531143977</v>
      </c>
      <c r="AW15" s="56">
        <f t="shared" si="73"/>
        <v>2.6584206669428436</v>
      </c>
      <c r="AX15" s="56">
        <f t="shared" si="73"/>
        <v>2.6084400783796404</v>
      </c>
      <c r="AY15" s="56">
        <f t="shared" si="73"/>
        <v>3.4425094465015942</v>
      </c>
      <c r="AZ15" s="56">
        <f t="shared" si="73"/>
        <v>4.2992980216975107</v>
      </c>
      <c r="BA15" s="56">
        <f t="shared" si="73"/>
        <v>2.2221794813400582</v>
      </c>
      <c r="BB15" s="56">
        <f t="shared" si="73"/>
        <v>2.2721600699032631</v>
      </c>
      <c r="BC15" s="56">
        <f t="shared" si="73"/>
        <v>2.2158070951685058</v>
      </c>
      <c r="BD15" s="56">
        <f t="shared" si="73"/>
        <v>0.62002948262678892</v>
      </c>
      <c r="BE15" s="56">
        <f t="shared" si="73"/>
        <v>3.5663487950425221</v>
      </c>
      <c r="BF15" s="56">
        <f t="shared" si="73"/>
        <v>3.5349121610302685</v>
      </c>
      <c r="BG15" s="56">
        <f t="shared" si="73"/>
        <v>4.8743217757993724</v>
      </c>
      <c r="BH15" s="56">
        <f t="shared" si="73"/>
        <v>2.6228775410980596</v>
      </c>
      <c r="BI15" s="56">
        <f t="shared" si="73"/>
        <v>2.6228775410980596</v>
      </c>
      <c r="BJ15" s="56">
        <f t="shared" si="73"/>
        <v>2.8420424243592688</v>
      </c>
      <c r="BK15" s="56">
        <f t="shared" si="73"/>
        <v>2.9516248659898725</v>
      </c>
      <c r="BL15" s="56">
        <f t="shared" si="73"/>
        <v>3.0064160868051752</v>
      </c>
      <c r="BM15" s="56">
        <f t="shared" si="73"/>
        <v>3.0338116972128244</v>
      </c>
      <c r="BN15" s="56">
        <f t="shared" si="73"/>
        <v>1.7993553298280975</v>
      </c>
      <c r="BO15" s="56">
        <f t="shared" si="73"/>
        <v>1.8360756425363984</v>
      </c>
      <c r="BP15" s="56">
        <f t="shared" si="73"/>
        <v>4.2992980216975107</v>
      </c>
      <c r="BQ15" s="56">
        <f t="shared" si="73"/>
        <v>3.0143333374456756</v>
      </c>
      <c r="BR15" s="56">
        <f t="shared" si="73"/>
        <v>2.6280727404060933</v>
      </c>
      <c r="BS15" s="56">
        <f t="shared" si="73"/>
        <v>2.571719765671336</v>
      </c>
      <c r="BT15" s="56">
        <f t="shared" si="73"/>
        <v>2.621700354234541</v>
      </c>
      <c r="BU15" s="56">
        <f t="shared" si="73"/>
        <v>1.7928261854206209</v>
      </c>
      <c r="BV15" s="56">
        <f t="shared" si="73"/>
        <v>1.8295464981289236</v>
      </c>
      <c r="BW15" s="56">
        <f t="shared" si="73"/>
        <v>3.3455208498655891</v>
      </c>
      <c r="BX15" s="56">
        <f t="shared" si="73"/>
        <v>2.6228775410980596</v>
      </c>
      <c r="BY15" s="34"/>
      <c r="BZ15" s="34" t="s">
        <v>138</v>
      </c>
      <c r="CA15" s="34"/>
      <c r="CB15" s="34"/>
      <c r="CC15" s="34"/>
      <c r="CD15" s="34"/>
      <c r="CE15" s="34"/>
    </row>
    <row r="16" spans="1:83" x14ac:dyDescent="0.75">
      <c r="A16" s="3"/>
      <c r="B16" s="3"/>
      <c r="C16" s="37"/>
      <c r="D16" s="37"/>
      <c r="E16" s="37"/>
      <c r="F16" s="54"/>
      <c r="G16" s="34"/>
      <c r="H16" s="34"/>
      <c r="I16" s="34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34"/>
      <c r="AQ16" s="34"/>
      <c r="AR16" s="34" t="s">
        <v>25</v>
      </c>
      <c r="AS16" s="34" t="s">
        <v>26</v>
      </c>
      <c r="AT16" s="34" t="s">
        <v>27</v>
      </c>
      <c r="AU16" s="34" t="s">
        <v>28</v>
      </c>
      <c r="AV16" s="34" t="s">
        <v>29</v>
      </c>
      <c r="AW16" s="34" t="s">
        <v>30</v>
      </c>
      <c r="AX16" s="34" t="s">
        <v>31</v>
      </c>
      <c r="AY16" s="34" t="s">
        <v>32</v>
      </c>
      <c r="AZ16" s="34" t="s">
        <v>33</v>
      </c>
      <c r="BA16" s="34" t="s">
        <v>34</v>
      </c>
      <c r="BB16" s="34" t="s">
        <v>35</v>
      </c>
      <c r="BC16" s="34" t="s">
        <v>36</v>
      </c>
      <c r="BD16" s="34" t="s">
        <v>37</v>
      </c>
      <c r="BE16" s="34" t="s">
        <v>38</v>
      </c>
      <c r="BF16" s="34" t="s">
        <v>39</v>
      </c>
      <c r="BG16" s="34" t="s">
        <v>40</v>
      </c>
      <c r="BH16" s="34" t="s">
        <v>41</v>
      </c>
      <c r="BI16" s="34" t="s">
        <v>42</v>
      </c>
      <c r="BJ16" s="34" t="s">
        <v>43</v>
      </c>
      <c r="BK16" s="34" t="s">
        <v>44</v>
      </c>
      <c r="BL16" s="34" t="s">
        <v>45</v>
      </c>
      <c r="BM16" s="34" t="s">
        <v>46</v>
      </c>
      <c r="BN16" s="34" t="s">
        <v>47</v>
      </c>
      <c r="BO16" s="34" t="s">
        <v>48</v>
      </c>
      <c r="BP16" s="34" t="s">
        <v>49</v>
      </c>
      <c r="BQ16" s="34" t="s">
        <v>50</v>
      </c>
      <c r="BR16" s="34" t="s">
        <v>51</v>
      </c>
      <c r="BS16" s="34" t="s">
        <v>52</v>
      </c>
      <c r="BT16" s="34" t="s">
        <v>53</v>
      </c>
      <c r="BU16" s="34" t="s">
        <v>54</v>
      </c>
      <c r="BV16" s="34" t="s">
        <v>55</v>
      </c>
      <c r="BW16" s="34" t="s">
        <v>56</v>
      </c>
      <c r="BX16" s="34" t="s">
        <v>57</v>
      </c>
      <c r="BY16" s="34"/>
      <c r="BZ16" s="34"/>
      <c r="CA16" s="34"/>
      <c r="CB16" s="34"/>
      <c r="CC16" s="34"/>
      <c r="CD16" s="34"/>
      <c r="CE16" s="34"/>
    </row>
    <row r="17" spans="1:76" x14ac:dyDescent="0.75">
      <c r="A17" s="3"/>
      <c r="B17" s="23"/>
      <c r="C17" s="32"/>
      <c r="D17" s="32"/>
      <c r="E17" s="24"/>
      <c r="F17" s="10"/>
      <c r="G17" s="3"/>
      <c r="H17" s="3"/>
      <c r="I17" s="3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</row>
    <row r="18" spans="1:76" x14ac:dyDescent="0.75">
      <c r="A18" s="3"/>
      <c r="B18" s="23"/>
      <c r="C18" s="32"/>
      <c r="D18" s="32"/>
      <c r="E18" s="24"/>
      <c r="F18" s="1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</row>
    <row r="19" spans="1:76" x14ac:dyDescent="0.75">
      <c r="A19" s="3"/>
      <c r="B19" s="23"/>
      <c r="C19" s="32"/>
      <c r="D19" s="32"/>
      <c r="E19" s="24"/>
      <c r="F19" s="10"/>
      <c r="G19" s="3"/>
      <c r="H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AT6-AS6</f>
        <v>0.59659090909090895</v>
      </c>
      <c r="AU19" s="3">
        <f t="shared" ref="AU19:AV19" si="74">AU6-AT6</f>
        <v>0</v>
      </c>
      <c r="AV19" s="3">
        <f t="shared" si="74"/>
        <v>0.7954545454545453</v>
      </c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</row>
    <row r="20" spans="1:76" x14ac:dyDescent="0.75">
      <c r="A20" s="3"/>
      <c r="B20" s="23"/>
      <c r="C20" s="32"/>
      <c r="D20" s="32"/>
      <c r="E20" s="24"/>
      <c r="F20" s="10"/>
      <c r="G20" s="3"/>
      <c r="H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</row>
    <row r="21" spans="1:76" x14ac:dyDescent="0.75">
      <c r="A21" s="3"/>
      <c r="B21" s="23"/>
      <c r="C21" s="32"/>
      <c r="D21" s="32"/>
      <c r="E21" s="24"/>
      <c r="F21" s="10"/>
      <c r="G21" s="3"/>
      <c r="H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</row>
    <row r="22" spans="1:76" x14ac:dyDescent="0.75">
      <c r="A22" s="3"/>
      <c r="B22" s="23"/>
      <c r="C22" s="32"/>
      <c r="D22" s="32"/>
      <c r="E22" s="24"/>
      <c r="F22" s="10"/>
      <c r="G22" s="3"/>
      <c r="H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>
        <f>25*0.25</f>
        <v>6.25</v>
      </c>
      <c r="AV22" s="3" t="s">
        <v>139</v>
      </c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</row>
    <row r="23" spans="1:76" x14ac:dyDescent="0.75">
      <c r="A23" s="3"/>
      <c r="B23" s="3"/>
      <c r="C23" s="8"/>
      <c r="D23" s="8"/>
      <c r="E23" s="8"/>
      <c r="F23" s="10"/>
      <c r="G23" s="3"/>
      <c r="H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6">
        <f>0.00000625</f>
        <v>6.2500000000000003E-6</v>
      </c>
      <c r="AV23" s="3" t="s">
        <v>140</v>
      </c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</row>
    <row r="24" spans="1:76" x14ac:dyDescent="0.75">
      <c r="A24" s="3"/>
      <c r="B24" s="3"/>
      <c r="C24" s="8"/>
      <c r="D24" s="8"/>
      <c r="E24" s="8"/>
      <c r="F24" s="10"/>
      <c r="G24" s="3"/>
      <c r="H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</row>
    <row r="25" spans="1:76" x14ac:dyDescent="0.75">
      <c r="A25" s="3" t="s">
        <v>122</v>
      </c>
      <c r="B25" s="3">
        <f>B31</f>
        <v>8.7499999999999994E-2</v>
      </c>
      <c r="C25" s="8"/>
      <c r="D25" s="8"/>
      <c r="E25" s="8"/>
      <c r="F25" s="1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6">
        <v>2.4999999999999999E-7</v>
      </c>
      <c r="AV25" s="3" t="s">
        <v>140</v>
      </c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>
        <v>1.0909090909090908</v>
      </c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</row>
    <row r="26" spans="1:76" x14ac:dyDescent="0.75">
      <c r="A26" s="3" t="s">
        <v>123</v>
      </c>
      <c r="B26" s="3" t="s">
        <v>124</v>
      </c>
      <c r="C26" s="8"/>
      <c r="D26" s="8"/>
      <c r="E26" s="8"/>
      <c r="F26" s="10"/>
      <c r="G26" s="3"/>
      <c r="H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3"/>
      <c r="AU26" s="3">
        <f>AU25/0.000000025</f>
        <v>10</v>
      </c>
      <c r="AV26" s="3" t="s">
        <v>141</v>
      </c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</row>
    <row r="27" spans="1:76" x14ac:dyDescent="0.75">
      <c r="A27" s="3" t="s">
        <v>125</v>
      </c>
      <c r="B27" s="3">
        <f>56.7/9.6</f>
        <v>5.9062500000000009</v>
      </c>
      <c r="C27" s="8"/>
      <c r="D27" s="8"/>
      <c r="E27" s="8"/>
      <c r="F27" s="1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</row>
    <row r="28" spans="1:76" x14ac:dyDescent="0.75">
      <c r="A28" s="3" t="s">
        <v>126</v>
      </c>
      <c r="B28" s="3">
        <v>1</v>
      </c>
      <c r="C28" s="8"/>
      <c r="D28" s="8"/>
      <c r="E28" s="8"/>
      <c r="F28" s="1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</row>
    <row r="29" spans="1:76" x14ac:dyDescent="0.75">
      <c r="A29" s="3" t="s">
        <v>127</v>
      </c>
      <c r="B29" s="3">
        <f>3.5/9.6</f>
        <v>0.36458333333333337</v>
      </c>
      <c r="C29" s="8"/>
      <c r="D29" s="8"/>
      <c r="E29" s="8"/>
      <c r="F29" s="10"/>
      <c r="G29" s="3"/>
      <c r="H29" s="3"/>
      <c r="I29" s="3"/>
      <c r="J29" s="3"/>
      <c r="K29" s="3"/>
      <c r="L29" s="3"/>
      <c r="M29" s="3"/>
      <c r="N29" s="3"/>
      <c r="O29" s="3"/>
      <c r="P29" s="3"/>
      <c r="Q29" s="58" t="s">
        <v>131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3"/>
      <c r="AU29" s="3">
        <f>(0.365*6 *8) /5/0.025</f>
        <v>140.16</v>
      </c>
      <c r="AV29" s="3" t="s">
        <v>143</v>
      </c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</row>
    <row r="30" spans="1:76" x14ac:dyDescent="0.75">
      <c r="A30" s="3" t="s">
        <v>128</v>
      </c>
      <c r="B30" s="3">
        <v>0.2</v>
      </c>
      <c r="C30" s="8"/>
      <c r="D30" s="8"/>
      <c r="E30" s="8"/>
      <c r="F30" s="10"/>
      <c r="G30" s="3"/>
      <c r="H30" s="3"/>
      <c r="I30" s="3"/>
      <c r="J30" s="3"/>
      <c r="K30" s="3"/>
      <c r="L30" s="3"/>
      <c r="M30" s="3"/>
      <c r="N30" s="3"/>
      <c r="O30" s="3"/>
      <c r="P30" s="3"/>
      <c r="Q30" s="58" t="s">
        <v>132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3"/>
      <c r="AU30" s="3" t="s">
        <v>142</v>
      </c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</row>
    <row r="31" spans="1:76" x14ac:dyDescent="0.75">
      <c r="A31" s="3" t="s">
        <v>129</v>
      </c>
      <c r="B31" s="34">
        <f>0.84/9.6</f>
        <v>8.7499999999999994E-2</v>
      </c>
      <c r="C31" s="8"/>
      <c r="D31" s="8"/>
      <c r="E31" s="8"/>
      <c r="F31" s="10"/>
      <c r="G31" s="3"/>
      <c r="H31" s="3"/>
      <c r="I31" s="3"/>
      <c r="J31" s="3"/>
      <c r="K31" s="3"/>
      <c r="L31" s="3"/>
      <c r="M31" s="3"/>
      <c r="N31" s="3"/>
      <c r="O31" s="3"/>
      <c r="P31" s="3"/>
      <c r="Q31" s="58" t="s">
        <v>19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</row>
    <row r="32" spans="1:76" x14ac:dyDescent="0.75">
      <c r="A32" s="3" t="s">
        <v>130</v>
      </c>
      <c r="B32" s="34">
        <f>0.32/9.6</f>
        <v>3.3333333333333333E-2</v>
      </c>
      <c r="C32" s="8"/>
      <c r="D32" s="8"/>
      <c r="E32" s="8"/>
      <c r="F32" s="10"/>
      <c r="G32" s="3"/>
      <c r="H32" s="3"/>
      <c r="I32" s="3"/>
      <c r="J32" s="3"/>
      <c r="K32" s="3"/>
      <c r="L32" s="3"/>
      <c r="M32" s="3"/>
      <c r="N32" s="3"/>
      <c r="O32" s="3"/>
      <c r="P32" s="3"/>
      <c r="Q32" s="58" t="s">
        <v>20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3"/>
      <c r="AU32" s="3">
        <v>5</v>
      </c>
      <c r="AV32" s="3" t="s">
        <v>141</v>
      </c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</row>
    <row r="33" spans="1:76" x14ac:dyDescent="0.75">
      <c r="A33" s="3"/>
      <c r="B33" s="3"/>
      <c r="C33" s="8"/>
      <c r="D33" s="8"/>
      <c r="E33" s="8"/>
      <c r="F33" s="10"/>
      <c r="G33" s="3"/>
      <c r="H33" s="3"/>
      <c r="I33" s="3"/>
      <c r="J33" s="3"/>
      <c r="K33" s="3"/>
      <c r="L33" s="3"/>
      <c r="M33" s="3"/>
      <c r="N33" s="3"/>
      <c r="O33" s="3"/>
      <c r="P33" s="3"/>
      <c r="Q33" s="58" t="s">
        <v>21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</row>
    <row r="34" spans="1:76" x14ac:dyDescent="0.75">
      <c r="J34" s="42"/>
      <c r="K34" s="42"/>
      <c r="L34" s="42"/>
      <c r="M34" s="42"/>
      <c r="N34" s="42"/>
      <c r="O34" s="42"/>
      <c r="P34" s="42"/>
      <c r="Q34" s="58" t="s">
        <v>134</v>
      </c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</row>
    <row r="35" spans="1:76" x14ac:dyDescent="0.75">
      <c r="J35" s="42"/>
      <c r="K35" s="42"/>
      <c r="L35" s="42"/>
      <c r="M35" s="42"/>
      <c r="N35" s="42"/>
      <c r="O35" s="42"/>
      <c r="P35" s="42"/>
      <c r="Q35" s="58" t="s">
        <v>133</v>
      </c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</row>
    <row r="36" spans="1:76" x14ac:dyDescent="0.75"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</row>
    <row r="37" spans="1:76" x14ac:dyDescent="0.75"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U37" s="57" t="s">
        <v>181</v>
      </c>
      <c r="AV37" s="57"/>
      <c r="AW37" s="57" t="s">
        <v>182</v>
      </c>
      <c r="AX37" s="57" t="s">
        <v>181</v>
      </c>
      <c r="AY37" s="57" t="s">
        <v>183</v>
      </c>
      <c r="AZ37" s="57"/>
    </row>
    <row r="38" spans="1:76" x14ac:dyDescent="0.75"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U38" s="57">
        <f>12.5*32*4*1.1</f>
        <v>1760.0000000000002</v>
      </c>
      <c r="AV38" s="57"/>
      <c r="AW38" s="57">
        <f>AY38*0.21</f>
        <v>504</v>
      </c>
      <c r="AX38" s="57">
        <f>AY38*0.79</f>
        <v>1896</v>
      </c>
      <c r="AY38" s="57">
        <f>50*32*1.5</f>
        <v>2400</v>
      </c>
      <c r="AZ38" s="57"/>
      <c r="BD38">
        <f>AX38/2</f>
        <v>948</v>
      </c>
    </row>
    <row r="39" spans="1:76" x14ac:dyDescent="0.75"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U39" s="57"/>
      <c r="AV39" s="57"/>
      <c r="AW39" s="57"/>
      <c r="AX39" s="57"/>
      <c r="AY39" s="57"/>
      <c r="AZ39" s="57"/>
    </row>
    <row r="40" spans="1:76" x14ac:dyDescent="0.75"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U40" s="57"/>
      <c r="AV40" s="57"/>
      <c r="AW40" s="57"/>
      <c r="AX40" s="57"/>
      <c r="AY40" s="57"/>
      <c r="AZ40" s="57"/>
    </row>
    <row r="41" spans="1:76" x14ac:dyDescent="0.75"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U41" s="57" t="s">
        <v>184</v>
      </c>
      <c r="AV41" s="57"/>
      <c r="AW41" s="57"/>
      <c r="AX41" s="57"/>
      <c r="AY41" s="57"/>
      <c r="AZ41" s="57"/>
    </row>
    <row r="42" spans="1:76" x14ac:dyDescent="0.75"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U42" s="57">
        <f>AU38+AX38</f>
        <v>3656</v>
      </c>
      <c r="AV42" s="57"/>
      <c r="AW42" s="57"/>
      <c r="AX42" s="57" t="s">
        <v>185</v>
      </c>
      <c r="AY42" s="57"/>
      <c r="AZ42" s="57"/>
    </row>
    <row r="43" spans="1:76" x14ac:dyDescent="0.75"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BB43">
        <f>AW38/4</f>
        <v>126</v>
      </c>
      <c r="BC43">
        <f t="shared" ref="BB43:BC43" si="75">AX38/4</f>
        <v>474</v>
      </c>
      <c r="BD43">
        <f>AY38/4</f>
        <v>600</v>
      </c>
    </row>
    <row r="44" spans="1:76" x14ac:dyDescent="0.75"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</row>
    <row r="45" spans="1:76" x14ac:dyDescent="0.75"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</row>
    <row r="46" spans="1:76" x14ac:dyDescent="0.75"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76" x14ac:dyDescent="0.75"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76" x14ac:dyDescent="0.75">
      <c r="AH48" s="3"/>
      <c r="AI48" s="3"/>
      <c r="AJ48" s="3"/>
      <c r="AK48" s="3"/>
      <c r="AL48" s="3"/>
      <c r="AM48" s="3"/>
      <c r="AN48" s="3"/>
      <c r="AO48" s="3"/>
    </row>
    <row r="49" spans="10:41" x14ac:dyDescent="0.75">
      <c r="AH49" s="3"/>
      <c r="AI49" s="3"/>
      <c r="AJ49" s="3"/>
      <c r="AK49" s="3"/>
      <c r="AL49" s="3"/>
      <c r="AM49" s="3"/>
      <c r="AN49" s="3"/>
      <c r="AO49" s="3"/>
    </row>
    <row r="50" spans="10:41" x14ac:dyDescent="0.75">
      <c r="AH50" s="3"/>
      <c r="AI50" s="3"/>
      <c r="AJ50" s="3"/>
      <c r="AK50" s="3"/>
      <c r="AL50" s="3"/>
      <c r="AM50" s="3"/>
      <c r="AN50" s="3"/>
      <c r="AO50" s="3"/>
    </row>
    <row r="51" spans="10:41" x14ac:dyDescent="0.75">
      <c r="AH51" s="3"/>
      <c r="AI51" s="3"/>
      <c r="AJ51" s="3"/>
      <c r="AK51" s="3"/>
      <c r="AL51" s="3"/>
      <c r="AM51" s="3"/>
      <c r="AN51" s="3"/>
      <c r="AO51" s="3"/>
    </row>
    <row r="52" spans="10:41" x14ac:dyDescent="0.75">
      <c r="AH52" s="3"/>
      <c r="AI52" s="3"/>
      <c r="AJ52" s="3"/>
      <c r="AK52" s="3"/>
      <c r="AL52" s="3"/>
      <c r="AM52" s="3"/>
      <c r="AN52" s="3"/>
      <c r="AO52" s="3"/>
    </row>
    <row r="53" spans="10:41" x14ac:dyDescent="0.75">
      <c r="AH53" s="3"/>
      <c r="AI53" s="3"/>
      <c r="AJ53" s="3"/>
      <c r="AK53" s="3"/>
      <c r="AL53" s="3"/>
      <c r="AM53" s="3"/>
      <c r="AN53" s="3"/>
      <c r="AO53" s="3"/>
    </row>
    <row r="54" spans="10:41" x14ac:dyDescent="0.75"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0:41" x14ac:dyDescent="0.75">
      <c r="AH55" s="3"/>
      <c r="AI55" s="3"/>
      <c r="AJ55" s="3"/>
      <c r="AK55" s="3"/>
      <c r="AL55" s="3"/>
      <c r="AM55" s="3"/>
      <c r="AN55" s="3"/>
      <c r="AO55" s="3"/>
    </row>
  </sheetData>
  <conditionalFormatting sqref="AS5:BX14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4310-ED72-204B-AD00-5333A35A33CD}">
  <dimension ref="A1:EN32"/>
  <sheetViews>
    <sheetView topLeftCell="BK1" zoomScale="80" zoomScaleNormal="80" workbookViewId="0">
      <selection activeCell="BM9" sqref="BM9"/>
    </sheetView>
  </sheetViews>
  <sheetFormatPr defaultColWidth="8.86328125" defaultRowHeight="14.75" x14ac:dyDescent="0.75"/>
  <cols>
    <col min="2" max="2" width="19.7265625" customWidth="1"/>
    <col min="3" max="3" width="14.1328125" customWidth="1"/>
    <col min="4" max="4" width="16.40625" customWidth="1"/>
    <col min="142" max="142" width="18.40625" customWidth="1"/>
    <col min="143" max="143" width="19.1328125" customWidth="1"/>
  </cols>
  <sheetData>
    <row r="1" spans="1:144" x14ac:dyDescent="0.75">
      <c r="J1" t="s">
        <v>154</v>
      </c>
      <c r="K1" t="s">
        <v>155</v>
      </c>
      <c r="L1" t="s">
        <v>156</v>
      </c>
      <c r="M1" t="s">
        <v>160</v>
      </c>
      <c r="N1" t="s">
        <v>161</v>
      </c>
      <c r="O1" t="s">
        <v>162</v>
      </c>
      <c r="P1" t="s">
        <v>163</v>
      </c>
      <c r="Q1" t="s">
        <v>151</v>
      </c>
      <c r="R1" t="s">
        <v>157</v>
      </c>
      <c r="S1" t="s">
        <v>158</v>
      </c>
      <c r="T1" t="s">
        <v>159</v>
      </c>
      <c r="U1" t="s">
        <v>164</v>
      </c>
      <c r="V1" t="s">
        <v>165</v>
      </c>
      <c r="W1" t="s">
        <v>171</v>
      </c>
      <c r="X1" t="s">
        <v>156</v>
      </c>
      <c r="Y1" t="s">
        <v>152</v>
      </c>
      <c r="Z1" t="s">
        <v>166</v>
      </c>
      <c r="AA1" t="s">
        <v>167</v>
      </c>
      <c r="AB1" t="s">
        <v>168</v>
      </c>
      <c r="AC1" t="s">
        <v>169</v>
      </c>
      <c r="AD1" s="35" t="s">
        <v>170</v>
      </c>
      <c r="AE1" t="s">
        <v>178</v>
      </c>
      <c r="AF1" t="s">
        <v>179</v>
      </c>
      <c r="AG1" t="s">
        <v>151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180</v>
      </c>
      <c r="AO1" t="s">
        <v>152</v>
      </c>
      <c r="AP1" s="5" t="s">
        <v>7</v>
      </c>
      <c r="AQ1" s="3" t="s">
        <v>8</v>
      </c>
      <c r="AR1" s="6" t="s">
        <v>9</v>
      </c>
      <c r="AS1" s="4">
        <v>1</v>
      </c>
      <c r="AT1" s="4">
        <v>2</v>
      </c>
      <c r="AU1" s="4">
        <v>3</v>
      </c>
      <c r="AV1" s="4">
        <v>4</v>
      </c>
      <c r="AW1" s="4">
        <v>5</v>
      </c>
      <c r="AX1" s="4">
        <v>6</v>
      </c>
      <c r="AY1" s="4">
        <v>7</v>
      </c>
      <c r="AZ1" s="4">
        <v>8</v>
      </c>
      <c r="BA1" s="4">
        <v>9</v>
      </c>
      <c r="BB1" s="4">
        <v>10</v>
      </c>
      <c r="BC1" s="4">
        <v>11</v>
      </c>
      <c r="BD1" s="4">
        <v>12</v>
      </c>
      <c r="BE1" s="4">
        <v>13</v>
      </c>
      <c r="BF1" s="4">
        <v>14</v>
      </c>
      <c r="BG1" s="4">
        <v>15</v>
      </c>
      <c r="BH1" s="4">
        <v>16</v>
      </c>
      <c r="BI1" s="4">
        <v>17</v>
      </c>
      <c r="BJ1" s="4">
        <v>18</v>
      </c>
      <c r="BK1" s="4">
        <v>19</v>
      </c>
      <c r="BL1" s="4">
        <v>20</v>
      </c>
      <c r="BM1" s="4">
        <v>21</v>
      </c>
      <c r="BN1" s="4">
        <v>22</v>
      </c>
      <c r="BO1" s="4">
        <v>23</v>
      </c>
      <c r="BP1" s="4">
        <v>24</v>
      </c>
      <c r="BQ1" s="4">
        <v>25</v>
      </c>
      <c r="BR1" s="4">
        <v>26</v>
      </c>
      <c r="BS1" s="4">
        <v>27</v>
      </c>
      <c r="BT1" s="4">
        <v>28</v>
      </c>
      <c r="BU1" s="4">
        <v>29</v>
      </c>
      <c r="BV1" s="4">
        <v>30</v>
      </c>
      <c r="BW1" s="4">
        <v>31</v>
      </c>
      <c r="BX1" s="4">
        <v>32</v>
      </c>
      <c r="BY1" s="4">
        <v>33</v>
      </c>
      <c r="BZ1" s="4">
        <v>34</v>
      </c>
      <c r="CA1" s="4">
        <v>35</v>
      </c>
      <c r="CB1" s="4">
        <v>36</v>
      </c>
      <c r="CC1" s="4">
        <v>37</v>
      </c>
      <c r="CD1" s="4">
        <v>38</v>
      </c>
      <c r="CE1" s="4">
        <v>39</v>
      </c>
      <c r="CF1" s="4">
        <v>40</v>
      </c>
      <c r="CG1" s="4">
        <v>41</v>
      </c>
      <c r="CH1" s="4">
        <v>42</v>
      </c>
      <c r="CI1" s="4">
        <v>43</v>
      </c>
      <c r="CJ1" s="4">
        <v>44</v>
      </c>
      <c r="CK1" s="4">
        <v>45</v>
      </c>
      <c r="CL1" s="4">
        <v>46</v>
      </c>
      <c r="CM1" s="4">
        <v>47</v>
      </c>
      <c r="CN1" s="4">
        <v>48</v>
      </c>
      <c r="CO1" s="4">
        <v>49</v>
      </c>
      <c r="CP1" s="4">
        <v>50</v>
      </c>
      <c r="CQ1" s="4">
        <v>51</v>
      </c>
      <c r="CR1" s="4">
        <v>52</v>
      </c>
      <c r="CS1" s="4">
        <v>53</v>
      </c>
      <c r="CT1" s="4">
        <v>54</v>
      </c>
      <c r="CU1" s="4">
        <v>55</v>
      </c>
      <c r="CV1" s="4">
        <v>56</v>
      </c>
      <c r="CW1" s="4">
        <v>57</v>
      </c>
      <c r="CX1" s="4">
        <v>58</v>
      </c>
      <c r="CY1" s="4">
        <v>59</v>
      </c>
      <c r="CZ1" s="4">
        <v>60</v>
      </c>
      <c r="DA1" s="4">
        <v>61</v>
      </c>
      <c r="DB1" s="4">
        <v>62</v>
      </c>
      <c r="DC1" s="4">
        <v>63</v>
      </c>
      <c r="DD1" s="4">
        <v>64</v>
      </c>
      <c r="DE1" s="4">
        <v>65</v>
      </c>
      <c r="DF1" s="4">
        <v>66</v>
      </c>
      <c r="DG1" s="4">
        <v>67</v>
      </c>
      <c r="DH1" s="4">
        <v>68</v>
      </c>
      <c r="DI1" s="4">
        <v>69</v>
      </c>
      <c r="DJ1" s="4">
        <v>70</v>
      </c>
      <c r="DK1" s="4">
        <v>71</v>
      </c>
      <c r="DL1" s="4">
        <v>72</v>
      </c>
      <c r="DM1" s="4">
        <v>73</v>
      </c>
      <c r="DN1" s="4">
        <v>74</v>
      </c>
      <c r="DO1" s="4">
        <v>75</v>
      </c>
      <c r="DP1" s="4">
        <v>76</v>
      </c>
      <c r="DQ1" s="4">
        <v>77</v>
      </c>
      <c r="DR1" s="4">
        <v>78</v>
      </c>
      <c r="DS1" s="4">
        <v>79</v>
      </c>
      <c r="DT1" s="4">
        <v>80</v>
      </c>
      <c r="DU1" s="4">
        <v>81</v>
      </c>
      <c r="DV1" s="4">
        <v>82</v>
      </c>
      <c r="DW1" s="4">
        <v>83</v>
      </c>
      <c r="DX1" s="4">
        <v>84</v>
      </c>
      <c r="DY1" s="4">
        <v>85</v>
      </c>
      <c r="DZ1" s="4">
        <v>86</v>
      </c>
      <c r="EA1" s="4">
        <v>87</v>
      </c>
      <c r="EB1" s="4">
        <v>88</v>
      </c>
      <c r="EC1" s="4">
        <v>89</v>
      </c>
      <c r="ED1" s="4">
        <v>90</v>
      </c>
      <c r="EE1" s="4">
        <v>91</v>
      </c>
      <c r="EF1" s="4">
        <v>92</v>
      </c>
      <c r="EG1" s="4">
        <v>93</v>
      </c>
      <c r="EH1" s="4">
        <v>94</v>
      </c>
      <c r="EI1" s="4">
        <v>95</v>
      </c>
      <c r="EJ1" s="4">
        <v>96</v>
      </c>
    </row>
    <row r="2" spans="1:144" x14ac:dyDescent="0.7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/>
      <c r="H2" s="3"/>
      <c r="I2" s="2" t="s">
        <v>6</v>
      </c>
      <c r="J2" s="4">
        <v>1</v>
      </c>
      <c r="K2" s="4">
        <v>2</v>
      </c>
      <c r="L2" s="4">
        <v>3</v>
      </c>
      <c r="M2" s="4">
        <v>4</v>
      </c>
      <c r="N2" s="4">
        <v>5</v>
      </c>
      <c r="O2" s="4">
        <v>6</v>
      </c>
      <c r="P2" s="4">
        <v>7</v>
      </c>
      <c r="Q2" s="4">
        <v>8</v>
      </c>
      <c r="R2" s="4">
        <v>9</v>
      </c>
      <c r="S2" s="4">
        <v>10</v>
      </c>
      <c r="T2" s="4">
        <v>11</v>
      </c>
      <c r="U2" s="4">
        <v>12</v>
      </c>
      <c r="V2" s="4">
        <v>13</v>
      </c>
      <c r="W2" s="4">
        <v>14</v>
      </c>
      <c r="X2" s="4">
        <v>15</v>
      </c>
      <c r="Y2" s="4">
        <v>16</v>
      </c>
      <c r="Z2" s="4">
        <v>17</v>
      </c>
      <c r="AA2" s="4">
        <v>18</v>
      </c>
      <c r="AB2" s="4">
        <v>19</v>
      </c>
      <c r="AC2" s="4">
        <v>20</v>
      </c>
      <c r="AD2" s="4">
        <v>21</v>
      </c>
      <c r="AE2" s="4">
        <v>22</v>
      </c>
      <c r="AF2" s="4">
        <v>23</v>
      </c>
      <c r="AG2" s="4">
        <v>24</v>
      </c>
      <c r="AH2" s="4">
        <v>25</v>
      </c>
      <c r="AI2" s="4">
        <v>26</v>
      </c>
      <c r="AJ2" s="4">
        <v>27</v>
      </c>
      <c r="AK2" s="4">
        <v>28</v>
      </c>
      <c r="AL2" s="4">
        <v>29</v>
      </c>
      <c r="AM2" s="4">
        <v>30</v>
      </c>
      <c r="AN2" s="4">
        <v>31</v>
      </c>
      <c r="AO2" s="4">
        <v>32</v>
      </c>
      <c r="AP2" s="5">
        <v>4</v>
      </c>
      <c r="AQ2" s="3">
        <v>11</v>
      </c>
      <c r="AR2" s="6" t="s">
        <v>13</v>
      </c>
      <c r="AS2" s="9">
        <f>B30*AP2</f>
        <v>0.35</v>
      </c>
      <c r="AT2" s="9">
        <f>AS2</f>
        <v>0.35</v>
      </c>
      <c r="AU2" s="9">
        <f t="shared" ref="AU2:BO2" si="0">AT2</f>
        <v>0.35</v>
      </c>
      <c r="AV2" s="9">
        <f t="shared" si="0"/>
        <v>0.35</v>
      </c>
      <c r="AW2" s="9">
        <f t="shared" si="0"/>
        <v>0.35</v>
      </c>
      <c r="AX2" s="9">
        <f t="shared" si="0"/>
        <v>0.35</v>
      </c>
      <c r="AY2" s="9">
        <f t="shared" si="0"/>
        <v>0.35</v>
      </c>
      <c r="AZ2" s="9">
        <f t="shared" si="0"/>
        <v>0.35</v>
      </c>
      <c r="BA2" s="9">
        <f t="shared" si="0"/>
        <v>0.35</v>
      </c>
      <c r="BB2" s="9">
        <f t="shared" si="0"/>
        <v>0.35</v>
      </c>
      <c r="BC2" s="9">
        <f t="shared" si="0"/>
        <v>0.35</v>
      </c>
      <c r="BD2" s="9">
        <f t="shared" si="0"/>
        <v>0.35</v>
      </c>
      <c r="BE2" s="9">
        <f t="shared" si="0"/>
        <v>0.35</v>
      </c>
      <c r="BF2" s="9">
        <f t="shared" si="0"/>
        <v>0.35</v>
      </c>
      <c r="BG2" s="9">
        <f t="shared" si="0"/>
        <v>0.35</v>
      </c>
      <c r="BH2" s="9">
        <f t="shared" si="0"/>
        <v>0.35</v>
      </c>
      <c r="BI2" s="9">
        <f t="shared" si="0"/>
        <v>0.35</v>
      </c>
      <c r="BJ2" s="9">
        <f t="shared" si="0"/>
        <v>0.35</v>
      </c>
      <c r="BK2" s="9">
        <f t="shared" si="0"/>
        <v>0.35</v>
      </c>
      <c r="BL2" s="9">
        <f t="shared" si="0"/>
        <v>0.35</v>
      </c>
      <c r="BM2" s="9">
        <f t="shared" si="0"/>
        <v>0.35</v>
      </c>
      <c r="BN2" s="9">
        <f t="shared" si="0"/>
        <v>0.35</v>
      </c>
      <c r="BO2" s="9">
        <f t="shared" si="0"/>
        <v>0.35</v>
      </c>
      <c r="BP2" s="9">
        <f>BO2</f>
        <v>0.35</v>
      </c>
      <c r="BQ2" s="9">
        <f t="shared" ref="BQ2:EB2" si="1">BP2</f>
        <v>0.35</v>
      </c>
      <c r="BR2" s="9">
        <f t="shared" si="1"/>
        <v>0.35</v>
      </c>
      <c r="BS2" s="9">
        <f t="shared" si="1"/>
        <v>0.35</v>
      </c>
      <c r="BT2" s="9">
        <f t="shared" si="1"/>
        <v>0.35</v>
      </c>
      <c r="BU2" s="9">
        <f t="shared" si="1"/>
        <v>0.35</v>
      </c>
      <c r="BV2" s="9">
        <f t="shared" si="1"/>
        <v>0.35</v>
      </c>
      <c r="BW2" s="9">
        <f t="shared" si="1"/>
        <v>0.35</v>
      </c>
      <c r="BX2" s="9">
        <f t="shared" si="1"/>
        <v>0.35</v>
      </c>
      <c r="BY2" s="9">
        <f t="shared" si="1"/>
        <v>0.35</v>
      </c>
      <c r="BZ2" s="9">
        <f t="shared" si="1"/>
        <v>0.35</v>
      </c>
      <c r="CA2" s="9">
        <f t="shared" si="1"/>
        <v>0.35</v>
      </c>
      <c r="CB2" s="9">
        <f t="shared" si="1"/>
        <v>0.35</v>
      </c>
      <c r="CC2" s="9">
        <f t="shared" si="1"/>
        <v>0.35</v>
      </c>
      <c r="CD2" s="9">
        <f t="shared" si="1"/>
        <v>0.35</v>
      </c>
      <c r="CE2" s="9">
        <f t="shared" si="1"/>
        <v>0.35</v>
      </c>
      <c r="CF2" s="9">
        <f t="shared" si="1"/>
        <v>0.35</v>
      </c>
      <c r="CG2" s="9">
        <f t="shared" si="1"/>
        <v>0.35</v>
      </c>
      <c r="CH2" s="9">
        <f t="shared" si="1"/>
        <v>0.35</v>
      </c>
      <c r="CI2" s="9">
        <f t="shared" si="1"/>
        <v>0.35</v>
      </c>
      <c r="CJ2" s="9">
        <f t="shared" si="1"/>
        <v>0.35</v>
      </c>
      <c r="CK2" s="9">
        <f t="shared" si="1"/>
        <v>0.35</v>
      </c>
      <c r="CL2" s="9">
        <f t="shared" si="1"/>
        <v>0.35</v>
      </c>
      <c r="CM2" s="9">
        <f t="shared" si="1"/>
        <v>0.35</v>
      </c>
      <c r="CN2" s="9">
        <f t="shared" si="1"/>
        <v>0.35</v>
      </c>
      <c r="CO2" s="9">
        <f t="shared" si="1"/>
        <v>0.35</v>
      </c>
      <c r="CP2" s="9">
        <f t="shared" si="1"/>
        <v>0.35</v>
      </c>
      <c r="CQ2" s="9">
        <f t="shared" si="1"/>
        <v>0.35</v>
      </c>
      <c r="CR2" s="9">
        <f t="shared" si="1"/>
        <v>0.35</v>
      </c>
      <c r="CS2" s="9">
        <f t="shared" si="1"/>
        <v>0.35</v>
      </c>
      <c r="CT2" s="9">
        <f t="shared" si="1"/>
        <v>0.35</v>
      </c>
      <c r="CU2" s="9">
        <f t="shared" si="1"/>
        <v>0.35</v>
      </c>
      <c r="CV2" s="9">
        <f t="shared" si="1"/>
        <v>0.35</v>
      </c>
      <c r="CW2" s="9">
        <f t="shared" si="1"/>
        <v>0.35</v>
      </c>
      <c r="CX2" s="9">
        <f t="shared" si="1"/>
        <v>0.35</v>
      </c>
      <c r="CY2" s="9">
        <f t="shared" si="1"/>
        <v>0.35</v>
      </c>
      <c r="CZ2" s="9">
        <f t="shared" si="1"/>
        <v>0.35</v>
      </c>
      <c r="DA2" s="9">
        <f t="shared" si="1"/>
        <v>0.35</v>
      </c>
      <c r="DB2" s="9">
        <f t="shared" si="1"/>
        <v>0.35</v>
      </c>
      <c r="DC2" s="9">
        <f t="shared" si="1"/>
        <v>0.35</v>
      </c>
      <c r="DD2" s="9">
        <f t="shared" si="1"/>
        <v>0.35</v>
      </c>
      <c r="DE2" s="9">
        <f t="shared" si="1"/>
        <v>0.35</v>
      </c>
      <c r="DF2" s="9">
        <f t="shared" si="1"/>
        <v>0.35</v>
      </c>
      <c r="DG2" s="9">
        <f t="shared" si="1"/>
        <v>0.35</v>
      </c>
      <c r="DH2" s="9">
        <f t="shared" si="1"/>
        <v>0.35</v>
      </c>
      <c r="DI2" s="9">
        <f t="shared" si="1"/>
        <v>0.35</v>
      </c>
      <c r="DJ2" s="9">
        <f t="shared" si="1"/>
        <v>0.35</v>
      </c>
      <c r="DK2" s="9">
        <f t="shared" si="1"/>
        <v>0.35</v>
      </c>
      <c r="DL2" s="9">
        <f t="shared" si="1"/>
        <v>0.35</v>
      </c>
      <c r="DM2" s="9">
        <f t="shared" si="1"/>
        <v>0.35</v>
      </c>
      <c r="DN2" s="9">
        <f t="shared" si="1"/>
        <v>0.35</v>
      </c>
      <c r="DO2" s="9">
        <f t="shared" si="1"/>
        <v>0.35</v>
      </c>
      <c r="DP2" s="9">
        <f t="shared" si="1"/>
        <v>0.35</v>
      </c>
      <c r="DQ2" s="9">
        <f t="shared" si="1"/>
        <v>0.35</v>
      </c>
      <c r="DR2" s="9">
        <f t="shared" si="1"/>
        <v>0.35</v>
      </c>
      <c r="DS2" s="9">
        <f t="shared" si="1"/>
        <v>0.35</v>
      </c>
      <c r="DT2" s="9">
        <f t="shared" si="1"/>
        <v>0.35</v>
      </c>
      <c r="DU2" s="9">
        <f t="shared" si="1"/>
        <v>0.35</v>
      </c>
      <c r="DV2" s="9">
        <f t="shared" si="1"/>
        <v>0.35</v>
      </c>
      <c r="DW2" s="9">
        <f t="shared" si="1"/>
        <v>0.35</v>
      </c>
      <c r="DX2" s="9">
        <f t="shared" si="1"/>
        <v>0.35</v>
      </c>
      <c r="DY2" s="9">
        <f t="shared" si="1"/>
        <v>0.35</v>
      </c>
      <c r="DZ2" s="9">
        <f t="shared" si="1"/>
        <v>0.35</v>
      </c>
      <c r="EA2" s="9">
        <f t="shared" si="1"/>
        <v>0.35</v>
      </c>
      <c r="EB2" s="9">
        <f t="shared" si="1"/>
        <v>0.35</v>
      </c>
      <c r="EC2" s="9">
        <f t="shared" ref="EC2:EJ2" si="2">EB2</f>
        <v>0.35</v>
      </c>
      <c r="ED2" s="9">
        <f t="shared" si="2"/>
        <v>0.35</v>
      </c>
      <c r="EE2" s="9">
        <f t="shared" si="2"/>
        <v>0.35</v>
      </c>
      <c r="EF2" s="9">
        <f t="shared" si="2"/>
        <v>0.35</v>
      </c>
      <c r="EG2" s="9">
        <f t="shared" si="2"/>
        <v>0.35</v>
      </c>
      <c r="EH2" s="9">
        <f t="shared" si="2"/>
        <v>0.35</v>
      </c>
      <c r="EI2" s="9">
        <f t="shared" si="2"/>
        <v>0.35</v>
      </c>
      <c r="EJ2" s="9">
        <f t="shared" si="2"/>
        <v>0.35</v>
      </c>
    </row>
    <row r="3" spans="1:144" x14ac:dyDescent="0.75">
      <c r="A3" s="7" t="s">
        <v>10</v>
      </c>
      <c r="B3" s="2"/>
      <c r="C3" s="2"/>
      <c r="D3" s="2"/>
      <c r="E3" s="2"/>
      <c r="F3" s="2"/>
      <c r="G3" s="3"/>
      <c r="H3" s="3" t="s">
        <v>11</v>
      </c>
      <c r="I3" s="2" t="s">
        <v>12</v>
      </c>
      <c r="J3" s="8">
        <v>25</v>
      </c>
      <c r="K3" s="8">
        <v>25</v>
      </c>
      <c r="L3" s="8">
        <v>25</v>
      </c>
      <c r="M3" s="8">
        <v>25</v>
      </c>
      <c r="N3" s="8">
        <v>25</v>
      </c>
      <c r="O3" s="8">
        <v>25</v>
      </c>
      <c r="P3" s="8">
        <v>25</v>
      </c>
      <c r="Q3" s="8">
        <v>25</v>
      </c>
      <c r="R3" s="8">
        <v>25</v>
      </c>
      <c r="S3" s="8">
        <v>25</v>
      </c>
      <c r="T3" s="8">
        <v>25</v>
      </c>
      <c r="U3" s="8">
        <v>25</v>
      </c>
      <c r="V3" s="8">
        <v>25</v>
      </c>
      <c r="W3" s="8">
        <v>25</v>
      </c>
      <c r="X3" s="8">
        <v>25</v>
      </c>
      <c r="Y3" s="8">
        <v>25</v>
      </c>
      <c r="Z3" s="8">
        <v>25</v>
      </c>
      <c r="AA3" s="8">
        <v>25</v>
      </c>
      <c r="AB3" s="8">
        <v>25</v>
      </c>
      <c r="AC3" s="8">
        <v>25</v>
      </c>
      <c r="AD3" s="8">
        <v>25</v>
      </c>
      <c r="AE3" s="8">
        <v>25</v>
      </c>
      <c r="AF3" s="8">
        <v>25</v>
      </c>
      <c r="AG3" s="8">
        <v>25</v>
      </c>
      <c r="AH3" s="8">
        <v>25</v>
      </c>
      <c r="AI3" s="8">
        <v>25</v>
      </c>
      <c r="AJ3" s="8">
        <v>25</v>
      </c>
      <c r="AK3" s="8">
        <v>25</v>
      </c>
      <c r="AL3" s="8">
        <v>25</v>
      </c>
      <c r="AM3" s="8">
        <v>25</v>
      </c>
      <c r="AN3" s="8">
        <v>25</v>
      </c>
      <c r="AO3" s="8">
        <v>25</v>
      </c>
      <c r="AP3" s="3"/>
      <c r="AQ3" s="3"/>
      <c r="AR3" s="11" t="s">
        <v>16</v>
      </c>
      <c r="AS3" s="12">
        <f t="shared" ref="AS3:BX3" si="3">SUM(AS4:AS12)/AS2</f>
        <v>367.71221590909096</v>
      </c>
      <c r="AT3" s="12">
        <f t="shared" si="3"/>
        <v>447.32613636363635</v>
      </c>
      <c r="AU3" s="12">
        <f t="shared" si="3"/>
        <v>399.2807954545454</v>
      </c>
      <c r="AV3" s="12">
        <f t="shared" si="3"/>
        <v>406.82227272727278</v>
      </c>
      <c r="AW3" s="12">
        <f t="shared" si="3"/>
        <v>406.83556818181819</v>
      </c>
      <c r="AX3" s="12">
        <f t="shared" si="3"/>
        <v>406.29193181818181</v>
      </c>
      <c r="AY3" s="12">
        <f t="shared" si="3"/>
        <v>391.57090909090903</v>
      </c>
      <c r="AZ3" s="12">
        <f t="shared" si="3"/>
        <v>272.72727272727275</v>
      </c>
      <c r="BA3" s="12">
        <f t="shared" si="3"/>
        <v>413.83340909090913</v>
      </c>
      <c r="BB3" s="12">
        <f t="shared" si="3"/>
        <v>414.37704545454551</v>
      </c>
      <c r="BC3" s="12">
        <f t="shared" si="3"/>
        <v>413.96488636363637</v>
      </c>
      <c r="BD3" s="12">
        <f t="shared" si="3"/>
        <v>443.69795454545465</v>
      </c>
      <c r="BE3" s="12">
        <f t="shared" si="3"/>
        <v>389.88571022727263</v>
      </c>
      <c r="BF3" s="12">
        <f t="shared" si="3"/>
        <v>389.46247159090916</v>
      </c>
      <c r="BG3" s="12">
        <f t="shared" si="3"/>
        <v>365.96792613636364</v>
      </c>
      <c r="BH3" s="12">
        <f t="shared" si="3"/>
        <v>406.25795454545454</v>
      </c>
      <c r="BI3" s="12">
        <f t="shared" si="3"/>
        <v>406.25795454545454</v>
      </c>
      <c r="BJ3" s="12">
        <f t="shared" si="3"/>
        <v>402.68664772727271</v>
      </c>
      <c r="BK3" s="12">
        <f t="shared" si="3"/>
        <v>400.9009943181818</v>
      </c>
      <c r="BL3" s="12">
        <f t="shared" si="3"/>
        <v>400.00816761363637</v>
      </c>
      <c r="BM3" s="12">
        <f t="shared" si="3"/>
        <v>399.5617542613636</v>
      </c>
      <c r="BN3" s="12">
        <f t="shared" si="3"/>
        <v>420.57125000000002</v>
      </c>
      <c r="BO3" s="12">
        <f t="shared" si="3"/>
        <v>421.30397727272731</v>
      </c>
      <c r="BP3" s="12">
        <f t="shared" si="3"/>
        <v>272.72727272727275</v>
      </c>
      <c r="BQ3" s="12">
        <f t="shared" si="3"/>
        <v>398.54806818181817</v>
      </c>
      <c r="BR3" s="12">
        <f t="shared" si="3"/>
        <v>406.08954545454549</v>
      </c>
      <c r="BS3" s="12">
        <f t="shared" si="3"/>
        <v>405.55920454545452</v>
      </c>
      <c r="BT3" s="12">
        <f t="shared" si="3"/>
        <v>406.1028409090909</v>
      </c>
      <c r="BU3" s="12">
        <f t="shared" si="3"/>
        <v>420.65545454545463</v>
      </c>
      <c r="BV3" s="12">
        <f t="shared" si="3"/>
        <v>421.38818181818192</v>
      </c>
      <c r="BW3" s="12">
        <f t="shared" si="3"/>
        <v>393.5881250000001</v>
      </c>
      <c r="BX3" s="12">
        <f t="shared" si="3"/>
        <v>406.25795454545454</v>
      </c>
      <c r="BY3" s="12" t="e">
        <f t="shared" ref="BY3:DD3" si="4">SUM(BY4:BY12)/BY2</f>
        <v>#REF!</v>
      </c>
      <c r="BZ3" s="12" t="e">
        <f t="shared" si="4"/>
        <v>#REF!</v>
      </c>
      <c r="CA3" s="12" t="e">
        <f t="shared" si="4"/>
        <v>#REF!</v>
      </c>
      <c r="CB3" s="12" t="e">
        <f t="shared" si="4"/>
        <v>#REF!</v>
      </c>
      <c r="CC3" s="12" t="e">
        <f t="shared" si="4"/>
        <v>#REF!</v>
      </c>
      <c r="CD3" s="12" t="e">
        <f t="shared" si="4"/>
        <v>#REF!</v>
      </c>
      <c r="CE3" s="12" t="e">
        <f t="shared" si="4"/>
        <v>#REF!</v>
      </c>
      <c r="CF3" s="12" t="e">
        <f t="shared" si="4"/>
        <v>#REF!</v>
      </c>
      <c r="CG3" s="12" t="e">
        <f t="shared" si="4"/>
        <v>#REF!</v>
      </c>
      <c r="CH3" s="12" t="e">
        <f t="shared" si="4"/>
        <v>#REF!</v>
      </c>
      <c r="CI3" s="12" t="e">
        <f t="shared" si="4"/>
        <v>#REF!</v>
      </c>
      <c r="CJ3" s="12" t="e">
        <f t="shared" si="4"/>
        <v>#REF!</v>
      </c>
      <c r="CK3" s="12" t="e">
        <f t="shared" si="4"/>
        <v>#REF!</v>
      </c>
      <c r="CL3" s="12" t="e">
        <f t="shared" si="4"/>
        <v>#REF!</v>
      </c>
      <c r="CM3" s="12" t="e">
        <f t="shared" si="4"/>
        <v>#REF!</v>
      </c>
      <c r="CN3" s="12" t="e">
        <f t="shared" si="4"/>
        <v>#REF!</v>
      </c>
      <c r="CO3" s="12" t="e">
        <f t="shared" si="4"/>
        <v>#REF!</v>
      </c>
      <c r="CP3" s="12" t="e">
        <f t="shared" si="4"/>
        <v>#REF!</v>
      </c>
      <c r="CQ3" s="12" t="e">
        <f t="shared" si="4"/>
        <v>#REF!</v>
      </c>
      <c r="CR3" s="12" t="e">
        <f t="shared" si="4"/>
        <v>#REF!</v>
      </c>
      <c r="CS3" s="12" t="e">
        <f t="shared" si="4"/>
        <v>#REF!</v>
      </c>
      <c r="CT3" s="12" t="e">
        <f t="shared" si="4"/>
        <v>#REF!</v>
      </c>
      <c r="CU3" s="12" t="e">
        <f t="shared" si="4"/>
        <v>#REF!</v>
      </c>
      <c r="CV3" s="12" t="e">
        <f t="shared" si="4"/>
        <v>#REF!</v>
      </c>
      <c r="CW3" s="12" t="e">
        <f t="shared" si="4"/>
        <v>#REF!</v>
      </c>
      <c r="CX3" s="12" t="e">
        <f t="shared" si="4"/>
        <v>#REF!</v>
      </c>
      <c r="CY3" s="12" t="e">
        <f t="shared" si="4"/>
        <v>#REF!</v>
      </c>
      <c r="CZ3" s="12" t="e">
        <f t="shared" si="4"/>
        <v>#REF!</v>
      </c>
      <c r="DA3" s="12" t="e">
        <f t="shared" si="4"/>
        <v>#REF!</v>
      </c>
      <c r="DB3" s="12" t="e">
        <f t="shared" si="4"/>
        <v>#REF!</v>
      </c>
      <c r="DC3" s="12" t="e">
        <f t="shared" si="4"/>
        <v>#REF!</v>
      </c>
      <c r="DD3" s="12" t="e">
        <f t="shared" si="4"/>
        <v>#REF!</v>
      </c>
      <c r="DE3" s="12" t="e">
        <f t="shared" ref="DE3:EJ3" si="5">SUM(DE4:DE12)/DE2</f>
        <v>#REF!</v>
      </c>
      <c r="DF3" s="12" t="e">
        <f t="shared" si="5"/>
        <v>#REF!</v>
      </c>
      <c r="DG3" s="12" t="e">
        <f t="shared" si="5"/>
        <v>#REF!</v>
      </c>
      <c r="DH3" s="12" t="e">
        <f t="shared" si="5"/>
        <v>#REF!</v>
      </c>
      <c r="DI3" s="12" t="e">
        <f t="shared" si="5"/>
        <v>#REF!</v>
      </c>
      <c r="DJ3" s="12" t="e">
        <f t="shared" si="5"/>
        <v>#REF!</v>
      </c>
      <c r="DK3" s="12" t="e">
        <f t="shared" si="5"/>
        <v>#REF!</v>
      </c>
      <c r="DL3" s="12" t="e">
        <f t="shared" si="5"/>
        <v>#REF!</v>
      </c>
      <c r="DM3" s="12" t="e">
        <f t="shared" si="5"/>
        <v>#REF!</v>
      </c>
      <c r="DN3" s="12" t="e">
        <f t="shared" si="5"/>
        <v>#REF!</v>
      </c>
      <c r="DO3" s="12" t="e">
        <f t="shared" si="5"/>
        <v>#REF!</v>
      </c>
      <c r="DP3" s="12" t="e">
        <f t="shared" si="5"/>
        <v>#REF!</v>
      </c>
      <c r="DQ3" s="12" t="e">
        <f t="shared" si="5"/>
        <v>#REF!</v>
      </c>
      <c r="DR3" s="12" t="e">
        <f t="shared" si="5"/>
        <v>#REF!</v>
      </c>
      <c r="DS3" s="12" t="e">
        <f t="shared" si="5"/>
        <v>#REF!</v>
      </c>
      <c r="DT3" s="12" t="e">
        <f t="shared" si="5"/>
        <v>#REF!</v>
      </c>
      <c r="DU3" s="12" t="e">
        <f t="shared" si="5"/>
        <v>#REF!</v>
      </c>
      <c r="DV3" s="12" t="e">
        <f t="shared" si="5"/>
        <v>#REF!</v>
      </c>
      <c r="DW3" s="12" t="e">
        <f t="shared" si="5"/>
        <v>#REF!</v>
      </c>
      <c r="DX3" s="12" t="e">
        <f t="shared" si="5"/>
        <v>#REF!</v>
      </c>
      <c r="DY3" s="12" t="e">
        <f t="shared" si="5"/>
        <v>#REF!</v>
      </c>
      <c r="DZ3" s="12" t="e">
        <f t="shared" si="5"/>
        <v>#REF!</v>
      </c>
      <c r="EA3" s="12" t="e">
        <f t="shared" si="5"/>
        <v>#REF!</v>
      </c>
      <c r="EB3" s="12" t="e">
        <f t="shared" si="5"/>
        <v>#REF!</v>
      </c>
      <c r="EC3" s="12" t="e">
        <f t="shared" si="5"/>
        <v>#REF!</v>
      </c>
      <c r="ED3" s="12" t="e">
        <f t="shared" si="5"/>
        <v>#REF!</v>
      </c>
      <c r="EE3" s="12" t="e">
        <f t="shared" si="5"/>
        <v>#REF!</v>
      </c>
      <c r="EF3" s="12" t="e">
        <f t="shared" si="5"/>
        <v>#REF!</v>
      </c>
      <c r="EG3" s="12" t="e">
        <f t="shared" si="5"/>
        <v>#REF!</v>
      </c>
      <c r="EH3" s="12" t="e">
        <f t="shared" si="5"/>
        <v>#REF!</v>
      </c>
      <c r="EI3" s="12" t="e">
        <f t="shared" si="5"/>
        <v>#REF!</v>
      </c>
      <c r="EJ3" s="12" t="e">
        <f t="shared" si="5"/>
        <v>#REF!</v>
      </c>
      <c r="EL3" s="35" t="s">
        <v>137</v>
      </c>
      <c r="EM3" t="s">
        <v>147</v>
      </c>
      <c r="EN3" t="s">
        <v>150</v>
      </c>
    </row>
    <row r="4" spans="1:144" x14ac:dyDescent="0.75">
      <c r="A4" t="s">
        <v>14</v>
      </c>
      <c r="B4" s="2"/>
      <c r="C4" s="2"/>
      <c r="D4" s="2"/>
      <c r="E4" s="2"/>
      <c r="F4" s="2"/>
      <c r="G4" s="3"/>
      <c r="H4" s="3"/>
      <c r="I4" s="10" t="s">
        <v>15</v>
      </c>
      <c r="J4" s="10">
        <f t="shared" ref="J4:AO4" si="6">SUM(J5:J13)</f>
        <v>3000</v>
      </c>
      <c r="K4" s="10">
        <f t="shared" si="6"/>
        <v>3000</v>
      </c>
      <c r="L4" s="10">
        <f t="shared" si="6"/>
        <v>3000</v>
      </c>
      <c r="M4" s="10">
        <f t="shared" si="6"/>
        <v>3000</v>
      </c>
      <c r="N4" s="10">
        <f t="shared" si="6"/>
        <v>3000</v>
      </c>
      <c r="O4" s="10">
        <f t="shared" si="6"/>
        <v>3000</v>
      </c>
      <c r="P4" s="10">
        <f t="shared" si="6"/>
        <v>3000</v>
      </c>
      <c r="Q4" s="10">
        <f t="shared" si="6"/>
        <v>3000</v>
      </c>
      <c r="R4" s="10">
        <f t="shared" si="6"/>
        <v>3000</v>
      </c>
      <c r="S4" s="10">
        <f t="shared" si="6"/>
        <v>3000</v>
      </c>
      <c r="T4" s="10">
        <f t="shared" si="6"/>
        <v>3000</v>
      </c>
      <c r="U4" s="10">
        <f t="shared" si="6"/>
        <v>3000</v>
      </c>
      <c r="V4" s="10">
        <f t="shared" si="6"/>
        <v>3000</v>
      </c>
      <c r="W4" s="10">
        <f t="shared" si="6"/>
        <v>3000</v>
      </c>
      <c r="X4" s="10">
        <f t="shared" si="6"/>
        <v>3000</v>
      </c>
      <c r="Y4" s="10">
        <f t="shared" si="6"/>
        <v>3000</v>
      </c>
      <c r="Z4" s="10">
        <f t="shared" si="6"/>
        <v>3000</v>
      </c>
      <c r="AA4" s="10">
        <f t="shared" si="6"/>
        <v>3000</v>
      </c>
      <c r="AB4" s="10">
        <f t="shared" si="6"/>
        <v>3000</v>
      </c>
      <c r="AC4" s="10">
        <f t="shared" si="6"/>
        <v>3000</v>
      </c>
      <c r="AD4" s="10">
        <f t="shared" si="6"/>
        <v>3000</v>
      </c>
      <c r="AE4" s="10">
        <f t="shared" si="6"/>
        <v>3000</v>
      </c>
      <c r="AF4" s="10">
        <f t="shared" si="6"/>
        <v>3000</v>
      </c>
      <c r="AG4" s="10">
        <f t="shared" si="6"/>
        <v>3000</v>
      </c>
      <c r="AH4" s="10">
        <f t="shared" si="6"/>
        <v>3000</v>
      </c>
      <c r="AI4" s="10">
        <f t="shared" si="6"/>
        <v>3000</v>
      </c>
      <c r="AJ4" s="10">
        <f t="shared" si="6"/>
        <v>3000</v>
      </c>
      <c r="AK4" s="10">
        <f t="shared" si="6"/>
        <v>3000</v>
      </c>
      <c r="AL4" s="10">
        <f t="shared" si="6"/>
        <v>3000</v>
      </c>
      <c r="AM4" s="10">
        <f t="shared" si="6"/>
        <v>3000</v>
      </c>
      <c r="AN4" s="10">
        <f t="shared" si="6"/>
        <v>3000</v>
      </c>
      <c r="AO4" s="10">
        <f t="shared" si="6"/>
        <v>3000</v>
      </c>
      <c r="AP4" s="16"/>
      <c r="AQ4" s="16"/>
      <c r="AR4" s="17">
        <f t="shared" ref="AR4:AR12" si="7">B4</f>
        <v>0</v>
      </c>
      <c r="AS4" s="18">
        <f t="shared" ref="AS4:AS12" si="8">J4*AS$2/$AQ$2</f>
        <v>95.454545454545453</v>
      </c>
      <c r="AT4" s="18">
        <f t="shared" ref="AT4:AT12" si="9">K4*AT$2/$AQ$2</f>
        <v>95.454545454545453</v>
      </c>
      <c r="AU4" s="18">
        <f t="shared" ref="AU4:AU12" si="10">L4*AU$2/$AQ$2</f>
        <v>95.454545454545453</v>
      </c>
      <c r="AV4" s="18">
        <f t="shared" ref="AV4:AV12" si="11">M4*AV$2/$AQ$2</f>
        <v>95.454545454545453</v>
      </c>
      <c r="AW4" s="18">
        <f t="shared" ref="AW4:AW12" si="12">N4*AW$2/$AQ$2</f>
        <v>95.454545454545453</v>
      </c>
      <c r="AX4" s="18">
        <f t="shared" ref="AX4:AX12" si="13">O4*AX$2/$AQ$2</f>
        <v>95.454545454545453</v>
      </c>
      <c r="AY4" s="18">
        <f t="shared" ref="AY4:AY12" si="14">P4*AY$2/$AQ$2</f>
        <v>95.454545454545453</v>
      </c>
      <c r="AZ4" s="18">
        <f t="shared" ref="AZ4:AZ12" si="15">Q4*AZ$2/$AQ$2</f>
        <v>95.454545454545453</v>
      </c>
      <c r="BA4" s="18">
        <f t="shared" ref="BA4:BA12" si="16">R4*BA$2/$AQ$2</f>
        <v>95.454545454545453</v>
      </c>
      <c r="BB4" s="18">
        <f t="shared" ref="BB4:BB12" si="17">S4*BB$2/$AQ$2</f>
        <v>95.454545454545453</v>
      </c>
      <c r="BC4" s="18">
        <f t="shared" ref="BC4:BC12" si="18">T4*BC$2/$AQ$2</f>
        <v>95.454545454545453</v>
      </c>
      <c r="BD4" s="18">
        <f t="shared" ref="BD4:BD12" si="19">U4*BD$2/$AQ$2</f>
        <v>95.454545454545453</v>
      </c>
      <c r="BE4" s="18">
        <f t="shared" ref="BE4:BE12" si="20">V4*BE$2/$AQ$2</f>
        <v>95.454545454545453</v>
      </c>
      <c r="BF4" s="18">
        <f t="shared" ref="BF4:BF12" si="21">W4*BF$2/$AQ$2</f>
        <v>95.454545454545453</v>
      </c>
      <c r="BG4" s="18">
        <f t="shared" ref="BG4:BG12" si="22">X4*BG$2/$AQ$2</f>
        <v>95.454545454545453</v>
      </c>
      <c r="BH4" s="18">
        <f t="shared" ref="BH4:BH12" si="23">Y4*BH$2/$AQ$2</f>
        <v>95.454545454545453</v>
      </c>
      <c r="BI4" s="18">
        <f t="shared" ref="BI4:BI12" si="24">Z4*BI$2/$AQ$2</f>
        <v>95.454545454545453</v>
      </c>
      <c r="BJ4" s="18">
        <f t="shared" ref="BJ4:BJ12" si="25">AA4*BJ$2/$AQ$2</f>
        <v>95.454545454545453</v>
      </c>
      <c r="BK4" s="18">
        <f t="shared" ref="BK4:BK12" si="26">AB4*BK$2/$AQ$2</f>
        <v>95.454545454545453</v>
      </c>
      <c r="BL4" s="18">
        <f t="shared" ref="BL4:BL12" si="27">AC4*BL$2/$AQ$2</f>
        <v>95.454545454545453</v>
      </c>
      <c r="BM4" s="18">
        <f t="shared" ref="BM4:BM12" si="28">AD4*BM$2/$AQ$2</f>
        <v>95.454545454545453</v>
      </c>
      <c r="BN4" s="18">
        <f t="shared" ref="BN4:BN12" si="29">AE4*BN$2/$AQ$2</f>
        <v>95.454545454545453</v>
      </c>
      <c r="BO4" s="18">
        <f t="shared" ref="BO4:BO12" si="30">AF4*BO$2/$AQ$2</f>
        <v>95.454545454545453</v>
      </c>
      <c r="BP4" s="18">
        <f t="shared" ref="BP4:BP12" si="31">AG4*BP$2/$AQ$2</f>
        <v>95.454545454545453</v>
      </c>
      <c r="BQ4" s="18">
        <f t="shared" ref="BQ4:BQ12" si="32">AH4*BQ$2/$AQ$2</f>
        <v>95.454545454545453</v>
      </c>
      <c r="BR4" s="18">
        <f t="shared" ref="BR4:BR12" si="33">AI4*BR$2/$AQ$2</f>
        <v>95.454545454545453</v>
      </c>
      <c r="BS4" s="18">
        <f t="shared" ref="BS4:BS12" si="34">AJ4*BS$2/$AQ$2</f>
        <v>95.454545454545453</v>
      </c>
      <c r="BT4" s="18">
        <f t="shared" ref="BT4:BT12" si="35">AK4*BT$2/$AQ$2</f>
        <v>95.454545454545453</v>
      </c>
      <c r="BU4" s="18">
        <f t="shared" ref="BU4:BU12" si="36">AL4*BU$2/$AQ$2</f>
        <v>95.454545454545453</v>
      </c>
      <c r="BV4" s="18">
        <f t="shared" ref="BV4:BV12" si="37">AM4*BV$2/$AQ$2</f>
        <v>95.454545454545453</v>
      </c>
      <c r="BW4" s="18">
        <f t="shared" ref="BW4:BW12" si="38">AN4*BW$2/$AQ$2</f>
        <v>95.454545454545453</v>
      </c>
      <c r="BX4" s="18">
        <f t="shared" ref="BX4:BX12" si="39">AO4*BX$2/$AQ$2</f>
        <v>95.454545454545453</v>
      </c>
      <c r="BY4" s="18" t="e">
        <f>#REF!*BY$2/$AQ$2</f>
        <v>#REF!</v>
      </c>
      <c r="BZ4" s="18" t="e">
        <f>#REF!*BZ$2/$AQ$2</f>
        <v>#REF!</v>
      </c>
      <c r="CA4" s="18" t="e">
        <f>#REF!*CA$2/$AQ$2</f>
        <v>#REF!</v>
      </c>
      <c r="CB4" s="18" t="e">
        <f>#REF!*CB$2/$AQ$2</f>
        <v>#REF!</v>
      </c>
      <c r="CC4" s="18" t="e">
        <f>#REF!*CC$2/$AQ$2</f>
        <v>#REF!</v>
      </c>
      <c r="CD4" s="18" t="e">
        <f>#REF!*CD$2/$AQ$2</f>
        <v>#REF!</v>
      </c>
      <c r="CE4" s="18" t="e">
        <f>#REF!*CE$2/$AQ$2</f>
        <v>#REF!</v>
      </c>
      <c r="CF4" s="18" t="e">
        <f>#REF!*CF$2/$AQ$2</f>
        <v>#REF!</v>
      </c>
      <c r="CG4" s="18" t="e">
        <f>#REF!*CG$2/$AQ$2</f>
        <v>#REF!</v>
      </c>
      <c r="CH4" s="18" t="e">
        <f>#REF!*CH$2/$AQ$2</f>
        <v>#REF!</v>
      </c>
      <c r="CI4" s="18" t="e">
        <f>#REF!*CI$2/$AQ$2</f>
        <v>#REF!</v>
      </c>
      <c r="CJ4" s="18" t="e">
        <f>#REF!*CJ$2/$AQ$2</f>
        <v>#REF!</v>
      </c>
      <c r="CK4" s="18" t="e">
        <f>#REF!*CK$2/$AQ$2</f>
        <v>#REF!</v>
      </c>
      <c r="CL4" s="18" t="e">
        <f>#REF!*CL$2/$AQ$2</f>
        <v>#REF!</v>
      </c>
      <c r="CM4" s="18" t="e">
        <f>#REF!*CM$2/$AQ$2</f>
        <v>#REF!</v>
      </c>
      <c r="CN4" s="18" t="e">
        <f>#REF!*CN$2/$AQ$2</f>
        <v>#REF!</v>
      </c>
      <c r="CO4" s="18" t="e">
        <f>#REF!*CO$2/$AQ$2</f>
        <v>#REF!</v>
      </c>
      <c r="CP4" s="18" t="e">
        <f>#REF!*CP$2/$AQ$2</f>
        <v>#REF!</v>
      </c>
      <c r="CQ4" s="18" t="e">
        <f>#REF!*CQ$2/$AQ$2</f>
        <v>#REF!</v>
      </c>
      <c r="CR4" s="18" t="e">
        <f>#REF!*CR$2/$AQ$2</f>
        <v>#REF!</v>
      </c>
      <c r="CS4" s="18" t="e">
        <f>#REF!*CS$2/$AQ$2</f>
        <v>#REF!</v>
      </c>
      <c r="CT4" s="18" t="e">
        <f>#REF!*CT$2/$AQ$2</f>
        <v>#REF!</v>
      </c>
      <c r="CU4" s="18" t="e">
        <f>#REF!*CU$2/$AQ$2</f>
        <v>#REF!</v>
      </c>
      <c r="CV4" s="18" t="e">
        <f>#REF!*CV$2/$AQ$2</f>
        <v>#REF!</v>
      </c>
      <c r="CW4" s="18" t="e">
        <f>#REF!*CW$2/$AQ$2</f>
        <v>#REF!</v>
      </c>
      <c r="CX4" s="18" t="e">
        <f>#REF!*CX$2/$AQ$2</f>
        <v>#REF!</v>
      </c>
      <c r="CY4" s="18" t="e">
        <f>#REF!*CY$2/$AQ$2</f>
        <v>#REF!</v>
      </c>
      <c r="CZ4" s="18" t="e">
        <f>#REF!*CZ$2/$AQ$2</f>
        <v>#REF!</v>
      </c>
      <c r="DA4" s="18" t="e">
        <f>#REF!*DA$2/$AQ$2</f>
        <v>#REF!</v>
      </c>
      <c r="DB4" s="18" t="e">
        <f>#REF!*DB$2/$AQ$2</f>
        <v>#REF!</v>
      </c>
      <c r="DC4" s="18" t="e">
        <f>#REF!*DC$2/$AQ$2</f>
        <v>#REF!</v>
      </c>
      <c r="DD4" s="18" t="e">
        <f>#REF!*DD$2/$AQ$2</f>
        <v>#REF!</v>
      </c>
      <c r="DE4" s="18" t="e">
        <f>#REF!*DE$2/$AQ$2</f>
        <v>#REF!</v>
      </c>
      <c r="DF4" s="18" t="e">
        <f>#REF!*DF$2/$AQ$2</f>
        <v>#REF!</v>
      </c>
      <c r="DG4" s="18" t="e">
        <f>#REF!*DG$2/$AQ$2</f>
        <v>#REF!</v>
      </c>
      <c r="DH4" s="18" t="e">
        <f>#REF!*DH$2/$AQ$2</f>
        <v>#REF!</v>
      </c>
      <c r="DI4" s="18" t="e">
        <f>#REF!*DI$2/$AQ$2</f>
        <v>#REF!</v>
      </c>
      <c r="DJ4" s="18" t="e">
        <f>#REF!*DJ$2/$AQ$2</f>
        <v>#REF!</v>
      </c>
      <c r="DK4" s="18" t="e">
        <f>#REF!*DK$2/$AQ$2</f>
        <v>#REF!</v>
      </c>
      <c r="DL4" s="18" t="e">
        <f>#REF!*DL$2/$AQ$2</f>
        <v>#REF!</v>
      </c>
      <c r="DM4" s="18" t="e">
        <f>#REF!*DM$2/$AQ$2</f>
        <v>#REF!</v>
      </c>
      <c r="DN4" s="18" t="e">
        <f>#REF!*DN$2/$AQ$2</f>
        <v>#REF!</v>
      </c>
      <c r="DO4" s="18" t="e">
        <f>#REF!*DO$2/$AQ$2</f>
        <v>#REF!</v>
      </c>
      <c r="DP4" s="18" t="e">
        <f>#REF!*DP$2/$AQ$2</f>
        <v>#REF!</v>
      </c>
      <c r="DQ4" s="18" t="e">
        <f>#REF!*DQ$2/$AQ$2</f>
        <v>#REF!</v>
      </c>
      <c r="DR4" s="18" t="e">
        <f>#REF!*DR$2/$AQ$2</f>
        <v>#REF!</v>
      </c>
      <c r="DS4" s="18" t="e">
        <f>#REF!*DS$2/$AQ$2</f>
        <v>#REF!</v>
      </c>
      <c r="DT4" s="18" t="e">
        <f>#REF!*DT$2/$AQ$2</f>
        <v>#REF!</v>
      </c>
      <c r="DU4" s="18" t="e">
        <f>#REF!*DU$2/$AQ$2</f>
        <v>#REF!</v>
      </c>
      <c r="DV4" s="18" t="e">
        <f>#REF!*DV$2/$AQ$2</f>
        <v>#REF!</v>
      </c>
      <c r="DW4" s="18" t="e">
        <f>#REF!*DW$2/$AQ$2</f>
        <v>#REF!</v>
      </c>
      <c r="DX4" s="18" t="e">
        <f>#REF!*DX$2/$AQ$2</f>
        <v>#REF!</v>
      </c>
      <c r="DY4" s="18" t="e">
        <f>#REF!*DY$2/$AQ$2</f>
        <v>#REF!</v>
      </c>
      <c r="DZ4" s="18" t="e">
        <f>#REF!*DZ$2/$AQ$2</f>
        <v>#REF!</v>
      </c>
      <c r="EA4" s="18" t="e">
        <f>#REF!*EA$2/$AQ$2</f>
        <v>#REF!</v>
      </c>
      <c r="EB4" s="18" t="e">
        <f>#REF!*EB$2/$AQ$2</f>
        <v>#REF!</v>
      </c>
      <c r="EC4" s="18" t="e">
        <f>#REF!*EC$2/$AQ$2</f>
        <v>#REF!</v>
      </c>
      <c r="ED4" s="18" t="e">
        <f>#REF!*ED$2/$AQ$2</f>
        <v>#REF!</v>
      </c>
      <c r="EE4" s="18" t="e">
        <f>#REF!*EE$2/$AQ$2</f>
        <v>#REF!</v>
      </c>
      <c r="EF4" s="18" t="e">
        <f>#REF!*EF$2/$AQ$2</f>
        <v>#REF!</v>
      </c>
      <c r="EG4" s="18" t="e">
        <f>#REF!*EG$2/$AQ$2</f>
        <v>#REF!</v>
      </c>
      <c r="EH4" s="18" t="e">
        <f>#REF!*EH$2/$AQ$2</f>
        <v>#REF!</v>
      </c>
      <c r="EI4" s="18" t="e">
        <f>#REF!*EI$2/$AQ$2</f>
        <v>#REF!</v>
      </c>
      <c r="EJ4" s="18" t="e">
        <f>#REF!*EJ$2/$AQ$2</f>
        <v>#REF!</v>
      </c>
      <c r="EL4" s="3">
        <f>AR4</f>
        <v>0</v>
      </c>
      <c r="EM4" t="e">
        <f>SUM(AS4:EJ4)*$AQ$2</f>
        <v>#REF!</v>
      </c>
      <c r="EN4" t="e">
        <f t="shared" ref="EN4:EN12" si="40">EM4/C4</f>
        <v>#REF!</v>
      </c>
    </row>
    <row r="5" spans="1:144" x14ac:dyDescent="0.75">
      <c r="A5" s="13"/>
      <c r="B5" s="14" t="s">
        <v>17</v>
      </c>
      <c r="C5" s="38">
        <v>382.7</v>
      </c>
      <c r="D5" s="37">
        <f>C5*1000000/(650*E5)</f>
        <v>105.89374654122855</v>
      </c>
      <c r="E5" s="39">
        <v>5560</v>
      </c>
      <c r="F5" s="40">
        <f>E5*0.65</f>
        <v>3614</v>
      </c>
      <c r="G5" s="41"/>
      <c r="H5" s="41" t="s">
        <v>18</v>
      </c>
      <c r="I5" s="41" t="str">
        <f>B5</f>
        <v>m162_GvpA</v>
      </c>
      <c r="J5" s="42">
        <f t="shared" ref="J5:P5" si="41">J$3*$F5/1000*10</f>
        <v>903.5</v>
      </c>
      <c r="K5" s="42">
        <f>K$3*$F5/1000*15</f>
        <v>1355.25</v>
      </c>
      <c r="L5" s="42">
        <f t="shared" si="41"/>
        <v>903.5</v>
      </c>
      <c r="M5" s="42">
        <f t="shared" si="41"/>
        <v>903.5</v>
      </c>
      <c r="N5" s="42">
        <f t="shared" si="41"/>
        <v>903.5</v>
      </c>
      <c r="O5" s="42">
        <f t="shared" si="41"/>
        <v>903.5</v>
      </c>
      <c r="P5" s="42">
        <f t="shared" si="41"/>
        <v>903.5</v>
      </c>
      <c r="Q5" s="42">
        <f>Q$3*$F5/1000*0</f>
        <v>0</v>
      </c>
      <c r="R5" s="42">
        <f t="shared" ref="R5:AF5" si="42">R$3*$F5/1000*10</f>
        <v>903.5</v>
      </c>
      <c r="S5" s="42">
        <f t="shared" si="42"/>
        <v>903.5</v>
      </c>
      <c r="T5" s="42">
        <f t="shared" si="42"/>
        <v>903.5</v>
      </c>
      <c r="U5" s="42">
        <f t="shared" si="42"/>
        <v>903.5</v>
      </c>
      <c r="V5" s="42">
        <f t="shared" si="42"/>
        <v>903.5</v>
      </c>
      <c r="W5" s="42">
        <f t="shared" si="42"/>
        <v>903.5</v>
      </c>
      <c r="X5" s="42">
        <f t="shared" si="42"/>
        <v>903.5</v>
      </c>
      <c r="Y5" s="42">
        <f>Y$3*$F5/1000*10</f>
        <v>903.5</v>
      </c>
      <c r="Z5" s="42">
        <f t="shared" si="42"/>
        <v>903.5</v>
      </c>
      <c r="AA5" s="42">
        <f t="shared" si="42"/>
        <v>903.5</v>
      </c>
      <c r="AB5" s="42">
        <f t="shared" si="42"/>
        <v>903.5</v>
      </c>
      <c r="AC5" s="42">
        <f t="shared" si="42"/>
        <v>903.5</v>
      </c>
      <c r="AD5" s="42">
        <f t="shared" si="42"/>
        <v>903.5</v>
      </c>
      <c r="AE5" s="42">
        <f t="shared" si="42"/>
        <v>903.5</v>
      </c>
      <c r="AF5" s="42">
        <f t="shared" si="42"/>
        <v>903.5</v>
      </c>
      <c r="AG5" s="42">
        <f>AG$3*$F5/1000*0</f>
        <v>0</v>
      </c>
      <c r="AH5" s="42">
        <f t="shared" ref="AH5:AN5" si="43">AH$3*$F5/1000*10</f>
        <v>903.5</v>
      </c>
      <c r="AI5" s="42">
        <f t="shared" si="43"/>
        <v>903.5</v>
      </c>
      <c r="AJ5" s="42">
        <f t="shared" si="43"/>
        <v>903.5</v>
      </c>
      <c r="AK5" s="42">
        <f t="shared" si="43"/>
        <v>903.5</v>
      </c>
      <c r="AL5" s="42">
        <f t="shared" si="43"/>
        <v>903.5</v>
      </c>
      <c r="AM5" s="42">
        <f t="shared" si="43"/>
        <v>903.5</v>
      </c>
      <c r="AN5" s="42">
        <f t="shared" si="43"/>
        <v>903.5</v>
      </c>
      <c r="AO5" s="42">
        <f>AO$3*$F5/1000*10</f>
        <v>903.5</v>
      </c>
      <c r="AP5" s="13"/>
      <c r="AQ5" s="13"/>
      <c r="AR5" s="17" t="str">
        <f t="shared" si="7"/>
        <v>m162_GvpA</v>
      </c>
      <c r="AS5" s="18">
        <f t="shared" si="8"/>
        <v>28.747727272727271</v>
      </c>
      <c r="AT5" s="18">
        <f t="shared" si="9"/>
        <v>43.121590909090905</v>
      </c>
      <c r="AU5" s="18">
        <f t="shared" si="10"/>
        <v>28.747727272727271</v>
      </c>
      <c r="AV5" s="18">
        <f t="shared" si="11"/>
        <v>28.747727272727271</v>
      </c>
      <c r="AW5" s="18">
        <f t="shared" si="12"/>
        <v>28.747727272727271</v>
      </c>
      <c r="AX5" s="18">
        <f t="shared" si="13"/>
        <v>28.747727272727271</v>
      </c>
      <c r="AY5" s="18">
        <f t="shared" si="14"/>
        <v>28.747727272727271</v>
      </c>
      <c r="AZ5" s="18">
        <f t="shared" si="15"/>
        <v>0</v>
      </c>
      <c r="BA5" s="18">
        <f t="shared" si="16"/>
        <v>28.747727272727271</v>
      </c>
      <c r="BB5" s="18">
        <f t="shared" si="17"/>
        <v>28.747727272727271</v>
      </c>
      <c r="BC5" s="18">
        <f t="shared" si="18"/>
        <v>28.747727272727271</v>
      </c>
      <c r="BD5" s="18">
        <f t="shared" si="19"/>
        <v>28.747727272727271</v>
      </c>
      <c r="BE5" s="18">
        <f t="shared" si="20"/>
        <v>28.747727272727271</v>
      </c>
      <c r="BF5" s="18">
        <f t="shared" si="21"/>
        <v>28.747727272727271</v>
      </c>
      <c r="BG5" s="18">
        <f t="shared" si="22"/>
        <v>28.747727272727271</v>
      </c>
      <c r="BH5" s="18">
        <f t="shared" si="23"/>
        <v>28.747727272727271</v>
      </c>
      <c r="BI5" s="18">
        <f t="shared" si="24"/>
        <v>28.747727272727271</v>
      </c>
      <c r="BJ5" s="18">
        <f t="shared" si="25"/>
        <v>28.747727272727271</v>
      </c>
      <c r="BK5" s="18">
        <f t="shared" si="26"/>
        <v>28.747727272727271</v>
      </c>
      <c r="BL5" s="18">
        <f t="shared" si="27"/>
        <v>28.747727272727271</v>
      </c>
      <c r="BM5" s="18">
        <f t="shared" si="28"/>
        <v>28.747727272727271</v>
      </c>
      <c r="BN5" s="18">
        <f t="shared" si="29"/>
        <v>28.747727272727271</v>
      </c>
      <c r="BO5" s="18">
        <f t="shared" si="30"/>
        <v>28.747727272727271</v>
      </c>
      <c r="BP5" s="18">
        <f t="shared" si="31"/>
        <v>0</v>
      </c>
      <c r="BQ5" s="18">
        <f t="shared" si="32"/>
        <v>28.747727272727271</v>
      </c>
      <c r="BR5" s="18">
        <f t="shared" si="33"/>
        <v>28.747727272727271</v>
      </c>
      <c r="BS5" s="18">
        <f t="shared" si="34"/>
        <v>28.747727272727271</v>
      </c>
      <c r="BT5" s="18">
        <f t="shared" si="35"/>
        <v>28.747727272727271</v>
      </c>
      <c r="BU5" s="18">
        <f t="shared" si="36"/>
        <v>28.747727272727271</v>
      </c>
      <c r="BV5" s="18">
        <f t="shared" si="37"/>
        <v>28.747727272727271</v>
      </c>
      <c r="BW5" s="18">
        <f t="shared" si="38"/>
        <v>28.747727272727271</v>
      </c>
      <c r="BX5" s="18">
        <f t="shared" si="39"/>
        <v>28.747727272727271</v>
      </c>
      <c r="BY5" s="18" t="e">
        <f>#REF!*BY$2/$AQ$2</f>
        <v>#REF!</v>
      </c>
      <c r="BZ5" s="18" t="e">
        <f>#REF!*BZ$2/$AQ$2</f>
        <v>#REF!</v>
      </c>
      <c r="CA5" s="18" t="e">
        <f>#REF!*CA$2/$AQ$2</f>
        <v>#REF!</v>
      </c>
      <c r="CB5" s="18" t="e">
        <f>#REF!*CB$2/$AQ$2</f>
        <v>#REF!</v>
      </c>
      <c r="CC5" s="18" t="e">
        <f>#REF!*CC$2/$AQ$2</f>
        <v>#REF!</v>
      </c>
      <c r="CD5" s="18" t="e">
        <f>#REF!*CD$2/$AQ$2</f>
        <v>#REF!</v>
      </c>
      <c r="CE5" s="18" t="e">
        <f>#REF!*CE$2/$AQ$2</f>
        <v>#REF!</v>
      </c>
      <c r="CF5" s="18" t="e">
        <f>#REF!*CF$2/$AQ$2</f>
        <v>#REF!</v>
      </c>
      <c r="CG5" s="18" t="e">
        <f>#REF!*CG$2/$AQ$2</f>
        <v>#REF!</v>
      </c>
      <c r="CH5" s="18" t="e">
        <f>#REF!*CH$2/$AQ$2</f>
        <v>#REF!</v>
      </c>
      <c r="CI5" s="18" t="e">
        <f>#REF!*CI$2/$AQ$2</f>
        <v>#REF!</v>
      </c>
      <c r="CJ5" s="18" t="e">
        <f>#REF!*CJ$2/$AQ$2</f>
        <v>#REF!</v>
      </c>
      <c r="CK5" s="18" t="e">
        <f>#REF!*CK$2/$AQ$2</f>
        <v>#REF!</v>
      </c>
      <c r="CL5" s="18" t="e">
        <f>#REF!*CL$2/$AQ$2</f>
        <v>#REF!</v>
      </c>
      <c r="CM5" s="18" t="e">
        <f>#REF!*CM$2/$AQ$2</f>
        <v>#REF!</v>
      </c>
      <c r="CN5" s="18" t="e">
        <f>#REF!*CN$2/$AQ$2</f>
        <v>#REF!</v>
      </c>
      <c r="CO5" s="18" t="e">
        <f>#REF!*CO$2/$AQ$2</f>
        <v>#REF!</v>
      </c>
      <c r="CP5" s="18" t="e">
        <f>#REF!*CP$2/$AQ$2</f>
        <v>#REF!</v>
      </c>
      <c r="CQ5" s="18" t="e">
        <f>#REF!*CQ$2/$AQ$2</f>
        <v>#REF!</v>
      </c>
      <c r="CR5" s="18" t="e">
        <f>#REF!*CR$2/$AQ$2</f>
        <v>#REF!</v>
      </c>
      <c r="CS5" s="18" t="e">
        <f>#REF!*CS$2/$AQ$2</f>
        <v>#REF!</v>
      </c>
      <c r="CT5" s="18" t="e">
        <f>#REF!*CT$2/$AQ$2</f>
        <v>#REF!</v>
      </c>
      <c r="CU5" s="18" t="e">
        <f>#REF!*CU$2/$AQ$2</f>
        <v>#REF!</v>
      </c>
      <c r="CV5" s="18" t="e">
        <f>#REF!*CV$2/$AQ$2</f>
        <v>#REF!</v>
      </c>
      <c r="CW5" s="18" t="e">
        <f>#REF!*CW$2/$AQ$2</f>
        <v>#REF!</v>
      </c>
      <c r="CX5" s="18" t="e">
        <f>#REF!*CX$2/$AQ$2</f>
        <v>#REF!</v>
      </c>
      <c r="CY5" s="18" t="e">
        <f>#REF!*CY$2/$AQ$2</f>
        <v>#REF!</v>
      </c>
      <c r="CZ5" s="18" t="e">
        <f>#REF!*CZ$2/$AQ$2</f>
        <v>#REF!</v>
      </c>
      <c r="DA5" s="18" t="e">
        <f>#REF!*DA$2/$AQ$2</f>
        <v>#REF!</v>
      </c>
      <c r="DB5" s="18" t="e">
        <f>#REF!*DB$2/$AQ$2</f>
        <v>#REF!</v>
      </c>
      <c r="DC5" s="18" t="e">
        <f>#REF!*DC$2/$AQ$2</f>
        <v>#REF!</v>
      </c>
      <c r="DD5" s="18" t="e">
        <f>#REF!*DD$2/$AQ$2</f>
        <v>#REF!</v>
      </c>
      <c r="DE5" s="18" t="e">
        <f>#REF!*DE$2/$AQ$2</f>
        <v>#REF!</v>
      </c>
      <c r="DF5" s="18" t="e">
        <f>#REF!*DF$2/$AQ$2</f>
        <v>#REF!</v>
      </c>
      <c r="DG5" s="18" t="e">
        <f>#REF!*DG$2/$AQ$2</f>
        <v>#REF!</v>
      </c>
      <c r="DH5" s="18" t="e">
        <f>#REF!*DH$2/$AQ$2</f>
        <v>#REF!</v>
      </c>
      <c r="DI5" s="18" t="e">
        <f>#REF!*DI$2/$AQ$2</f>
        <v>#REF!</v>
      </c>
      <c r="DJ5" s="18" t="e">
        <f>#REF!*DJ$2/$AQ$2</f>
        <v>#REF!</v>
      </c>
      <c r="DK5" s="18" t="e">
        <f>#REF!*DK$2/$AQ$2</f>
        <v>#REF!</v>
      </c>
      <c r="DL5" s="18" t="e">
        <f>#REF!*DL$2/$AQ$2</f>
        <v>#REF!</v>
      </c>
      <c r="DM5" s="18" t="e">
        <f>#REF!*DM$2/$AQ$2</f>
        <v>#REF!</v>
      </c>
      <c r="DN5" s="18" t="e">
        <f>#REF!*DN$2/$AQ$2</f>
        <v>#REF!</v>
      </c>
      <c r="DO5" s="18" t="e">
        <f>#REF!*DO$2/$AQ$2</f>
        <v>#REF!</v>
      </c>
      <c r="DP5" s="18" t="e">
        <f>#REF!*DP$2/$AQ$2</f>
        <v>#REF!</v>
      </c>
      <c r="DQ5" s="18" t="e">
        <f>#REF!*DQ$2/$AQ$2</f>
        <v>#REF!</v>
      </c>
      <c r="DR5" s="18" t="e">
        <f>#REF!*DR$2/$AQ$2</f>
        <v>#REF!</v>
      </c>
      <c r="DS5" s="18" t="e">
        <f>#REF!*DS$2/$AQ$2</f>
        <v>#REF!</v>
      </c>
      <c r="DT5" s="18" t="e">
        <f>#REF!*DT$2/$AQ$2</f>
        <v>#REF!</v>
      </c>
      <c r="DU5" s="18" t="e">
        <f>#REF!*DU$2/$AQ$2</f>
        <v>#REF!</v>
      </c>
      <c r="DV5" s="18" t="e">
        <f>#REF!*DV$2/$AQ$2</f>
        <v>#REF!</v>
      </c>
      <c r="DW5" s="18" t="e">
        <f>#REF!*DW$2/$AQ$2</f>
        <v>#REF!</v>
      </c>
      <c r="DX5" s="18" t="e">
        <f>#REF!*DX$2/$AQ$2</f>
        <v>#REF!</v>
      </c>
      <c r="DY5" s="18" t="e">
        <f>#REF!*DY$2/$AQ$2</f>
        <v>#REF!</v>
      </c>
      <c r="DZ5" s="18" t="e">
        <f>#REF!*DZ$2/$AQ$2</f>
        <v>#REF!</v>
      </c>
      <c r="EA5" s="18" t="e">
        <f>#REF!*EA$2/$AQ$2</f>
        <v>#REF!</v>
      </c>
      <c r="EB5" s="18" t="e">
        <f>#REF!*EB$2/$AQ$2</f>
        <v>#REF!</v>
      </c>
      <c r="EC5" s="18" t="e">
        <f>#REF!*EC$2/$AQ$2</f>
        <v>#REF!</v>
      </c>
      <c r="ED5" s="18" t="e">
        <f>#REF!*ED$2/$AQ$2</f>
        <v>#REF!</v>
      </c>
      <c r="EE5" s="18" t="e">
        <f>#REF!*EE$2/$AQ$2</f>
        <v>#REF!</v>
      </c>
      <c r="EF5" s="18" t="e">
        <f>#REF!*EF$2/$AQ$2</f>
        <v>#REF!</v>
      </c>
      <c r="EG5" s="18" t="e">
        <f>#REF!*EG$2/$AQ$2</f>
        <v>#REF!</v>
      </c>
      <c r="EH5" s="18" t="e">
        <f>#REF!*EH$2/$AQ$2</f>
        <v>#REF!</v>
      </c>
      <c r="EI5" s="18" t="e">
        <f>#REF!*EI$2/$AQ$2</f>
        <v>#REF!</v>
      </c>
      <c r="EJ5" s="18" t="e">
        <f>#REF!*EJ$2/$AQ$2</f>
        <v>#REF!</v>
      </c>
      <c r="EL5" s="3" t="str">
        <f t="shared" ref="EL5:EL12" si="44">AR5</f>
        <v>m162_GvpA</v>
      </c>
      <c r="EM5" t="e">
        <f t="shared" ref="EM5:EM11" si="45">SUM(AS5:EJ5)*$AQ$2</f>
        <v>#REF!</v>
      </c>
      <c r="EN5" t="e">
        <f t="shared" si="40"/>
        <v>#REF!</v>
      </c>
    </row>
    <row r="6" spans="1:144" x14ac:dyDescent="0.75">
      <c r="A6" s="13"/>
      <c r="B6" s="14" t="s">
        <v>131</v>
      </c>
      <c r="C6" s="38">
        <v>51.3</v>
      </c>
      <c r="D6" s="37">
        <f t="shared" ref="D6:D13" si="46">C6*1000000/(650*E6)</f>
        <v>15.459956302267761</v>
      </c>
      <c r="E6" s="39">
        <v>5105</v>
      </c>
      <c r="F6" s="40">
        <f t="shared" ref="F6:F13" si="47">E6*0.65</f>
        <v>3318.25</v>
      </c>
      <c r="G6" s="41"/>
      <c r="H6" s="41"/>
      <c r="I6" s="41" t="str">
        <f t="shared" ref="I6:I13" si="48">B6</f>
        <v>m163_GvpF</v>
      </c>
      <c r="J6" s="42">
        <f>J$3*$F6/1000*0.25</f>
        <v>20.739062499999999</v>
      </c>
      <c r="K6" s="42">
        <f>K$3*$F6/1000*1</f>
        <v>82.956249999999997</v>
      </c>
      <c r="L6" s="42">
        <f>L$3*$F6/1000*1</f>
        <v>82.956249999999997</v>
      </c>
      <c r="M6" s="42">
        <f>M$3*$F6/1000*2</f>
        <v>165.91249999999999</v>
      </c>
      <c r="N6" s="42">
        <f>N$3*$F6/1000*1</f>
        <v>82.956249999999997</v>
      </c>
      <c r="O6" s="42">
        <f>O$3*$F6/1000*1</f>
        <v>82.956249999999997</v>
      </c>
      <c r="P6" s="42">
        <f>P$3*$F6/1000*1</f>
        <v>82.956249999999997</v>
      </c>
      <c r="Q6" s="42">
        <f t="shared" ref="Q6:S12" si="49">Q$3*$F6/1000*0</f>
        <v>0</v>
      </c>
      <c r="R6" s="42">
        <f>R$3*$F6/1000*2</f>
        <v>165.91249999999999</v>
      </c>
      <c r="S6" s="42">
        <f>S$3*$F6/1000*2</f>
        <v>165.91249999999999</v>
      </c>
      <c r="T6" s="42">
        <f>T$3*$F6/1000*2</f>
        <v>165.91249999999999</v>
      </c>
      <c r="U6" s="42">
        <f>U$3*$F6/1000*2</f>
        <v>165.91249999999999</v>
      </c>
      <c r="V6" s="42">
        <f t="shared" ref="S6:AE12" si="50">V$3*$F6/1000*1</f>
        <v>82.956249999999997</v>
      </c>
      <c r="W6" s="42">
        <f>W$3*$F6/1000*0.25</f>
        <v>20.739062499999999</v>
      </c>
      <c r="X6" s="42">
        <f>X$3*$F6/1000*0.25</f>
        <v>20.739062499999999</v>
      </c>
      <c r="Y6" s="42">
        <f>Y$3*$F6/1000*1</f>
        <v>82.956249999999997</v>
      </c>
      <c r="Z6" s="42">
        <f t="shared" si="50"/>
        <v>82.956249999999997</v>
      </c>
      <c r="AA6" s="42">
        <f t="shared" si="50"/>
        <v>82.956249999999997</v>
      </c>
      <c r="AB6" s="42">
        <f t="shared" si="50"/>
        <v>82.956249999999997</v>
      </c>
      <c r="AC6" s="42">
        <f t="shared" si="50"/>
        <v>82.956249999999997</v>
      </c>
      <c r="AD6" s="42">
        <f t="shared" si="50"/>
        <v>82.956249999999997</v>
      </c>
      <c r="AE6" s="42">
        <f>AE$3*$F6/1000*1</f>
        <v>82.956249999999997</v>
      </c>
      <c r="AF6" s="42">
        <f>AF$3*$F6/1000*1</f>
        <v>82.956249999999997</v>
      </c>
      <c r="AG6" s="42">
        <f t="shared" ref="AG6:AG12" si="51">AG$3*$F6/1000*0</f>
        <v>0</v>
      </c>
      <c r="AH6" s="42">
        <f t="shared" ref="AH6:AM9" si="52">AH$3*$F6/1000*1</f>
        <v>82.956249999999997</v>
      </c>
      <c r="AI6" s="42">
        <f>AI$3*$F6/1000*2</f>
        <v>165.91249999999999</v>
      </c>
      <c r="AJ6" s="42">
        <f t="shared" si="52"/>
        <v>82.956249999999997</v>
      </c>
      <c r="AK6" s="42">
        <f t="shared" si="52"/>
        <v>82.956249999999997</v>
      </c>
      <c r="AL6" s="42">
        <f t="shared" ref="AL6:AM8" si="53">AL$3*$F6/1000*2</f>
        <v>165.91249999999999</v>
      </c>
      <c r="AM6" s="42">
        <f t="shared" si="53"/>
        <v>165.91249999999999</v>
      </c>
      <c r="AN6" s="42">
        <f>AN$3*$F6/1000*1</f>
        <v>82.956249999999997</v>
      </c>
      <c r="AO6" s="42">
        <f t="shared" ref="AO6:AO12" si="54">AO$3*$F6/1000*1</f>
        <v>82.956249999999997</v>
      </c>
      <c r="AP6" s="15"/>
      <c r="AQ6" s="15"/>
      <c r="AR6" s="20" t="str">
        <f t="shared" si="7"/>
        <v>m163_GvpF</v>
      </c>
      <c r="AS6" s="18">
        <f t="shared" si="8"/>
        <v>0.65987926136363628</v>
      </c>
      <c r="AT6" s="18">
        <f t="shared" si="9"/>
        <v>2.6395170454545451</v>
      </c>
      <c r="AU6" s="18">
        <f t="shared" si="10"/>
        <v>2.6395170454545451</v>
      </c>
      <c r="AV6" s="18">
        <f t="shared" si="11"/>
        <v>5.2790340909090903</v>
      </c>
      <c r="AW6" s="18">
        <f t="shared" si="12"/>
        <v>2.6395170454545451</v>
      </c>
      <c r="AX6" s="18">
        <f t="shared" si="13"/>
        <v>2.6395170454545451</v>
      </c>
      <c r="AY6" s="18">
        <f t="shared" si="14"/>
        <v>2.6395170454545451</v>
      </c>
      <c r="AZ6" s="18">
        <f t="shared" si="15"/>
        <v>0</v>
      </c>
      <c r="BA6" s="18">
        <f t="shared" si="16"/>
        <v>5.2790340909090903</v>
      </c>
      <c r="BB6" s="18">
        <f t="shared" si="17"/>
        <v>5.2790340909090903</v>
      </c>
      <c r="BC6" s="18">
        <f t="shared" si="18"/>
        <v>5.2790340909090903</v>
      </c>
      <c r="BD6" s="18">
        <f t="shared" si="19"/>
        <v>5.2790340909090903</v>
      </c>
      <c r="BE6" s="18">
        <f t="shared" si="20"/>
        <v>2.6395170454545451</v>
      </c>
      <c r="BF6" s="18">
        <f t="shared" si="21"/>
        <v>0.65987926136363628</v>
      </c>
      <c r="BG6" s="18">
        <f t="shared" si="22"/>
        <v>0.65987926136363628</v>
      </c>
      <c r="BH6" s="18">
        <f t="shared" si="23"/>
        <v>2.6395170454545451</v>
      </c>
      <c r="BI6" s="18">
        <f t="shared" si="24"/>
        <v>2.6395170454545451</v>
      </c>
      <c r="BJ6" s="18">
        <f t="shared" si="25"/>
        <v>2.6395170454545451</v>
      </c>
      <c r="BK6" s="18">
        <f t="shared" si="26"/>
        <v>2.6395170454545451</v>
      </c>
      <c r="BL6" s="18">
        <f t="shared" si="27"/>
        <v>2.6395170454545451</v>
      </c>
      <c r="BM6" s="18">
        <f t="shared" si="28"/>
        <v>2.6395170454545451</v>
      </c>
      <c r="BN6" s="18">
        <f t="shared" si="29"/>
        <v>2.6395170454545451</v>
      </c>
      <c r="BO6" s="18">
        <f t="shared" si="30"/>
        <v>2.6395170454545451</v>
      </c>
      <c r="BP6" s="18">
        <f t="shared" si="31"/>
        <v>0</v>
      </c>
      <c r="BQ6" s="18">
        <f t="shared" si="32"/>
        <v>2.6395170454545451</v>
      </c>
      <c r="BR6" s="18">
        <f t="shared" si="33"/>
        <v>5.2790340909090903</v>
      </c>
      <c r="BS6" s="18">
        <f t="shared" si="34"/>
        <v>2.6395170454545451</v>
      </c>
      <c r="BT6" s="18">
        <f t="shared" si="35"/>
        <v>2.6395170454545451</v>
      </c>
      <c r="BU6" s="18">
        <f t="shared" si="36"/>
        <v>5.2790340909090903</v>
      </c>
      <c r="BV6" s="18">
        <f t="shared" si="37"/>
        <v>5.2790340909090903</v>
      </c>
      <c r="BW6" s="18">
        <f t="shared" si="38"/>
        <v>2.6395170454545451</v>
      </c>
      <c r="BX6" s="18">
        <f t="shared" si="39"/>
        <v>2.6395170454545451</v>
      </c>
      <c r="BY6" s="18" t="e">
        <f>#REF!*BY$2/$AQ$2</f>
        <v>#REF!</v>
      </c>
      <c r="BZ6" s="18" t="e">
        <f>#REF!*BZ$2/$AQ$2</f>
        <v>#REF!</v>
      </c>
      <c r="CA6" s="18" t="e">
        <f>#REF!*CA$2/$AQ$2</f>
        <v>#REF!</v>
      </c>
      <c r="CB6" s="18" t="e">
        <f>#REF!*CB$2/$AQ$2</f>
        <v>#REF!</v>
      </c>
      <c r="CC6" s="18" t="e">
        <f>#REF!*CC$2/$AQ$2</f>
        <v>#REF!</v>
      </c>
      <c r="CD6" s="18" t="e">
        <f>#REF!*CD$2/$AQ$2</f>
        <v>#REF!</v>
      </c>
      <c r="CE6" s="18" t="e">
        <f>#REF!*CE$2/$AQ$2</f>
        <v>#REF!</v>
      </c>
      <c r="CF6" s="18" t="e">
        <f>#REF!*CF$2/$AQ$2</f>
        <v>#REF!</v>
      </c>
      <c r="CG6" s="18" t="e">
        <f>#REF!*CG$2/$AQ$2</f>
        <v>#REF!</v>
      </c>
      <c r="CH6" s="18" t="e">
        <f>#REF!*CH$2/$AQ$2</f>
        <v>#REF!</v>
      </c>
      <c r="CI6" s="18" t="e">
        <f>#REF!*CI$2/$AQ$2</f>
        <v>#REF!</v>
      </c>
      <c r="CJ6" s="18" t="e">
        <f>#REF!*CJ$2/$AQ$2</f>
        <v>#REF!</v>
      </c>
      <c r="CK6" s="18" t="e">
        <f>#REF!*CK$2/$AQ$2</f>
        <v>#REF!</v>
      </c>
      <c r="CL6" s="18" t="e">
        <f>#REF!*CL$2/$AQ$2</f>
        <v>#REF!</v>
      </c>
      <c r="CM6" s="18" t="e">
        <f>#REF!*CM$2/$AQ$2</f>
        <v>#REF!</v>
      </c>
      <c r="CN6" s="18" t="e">
        <f>#REF!*CN$2/$AQ$2</f>
        <v>#REF!</v>
      </c>
      <c r="CO6" s="18" t="e">
        <f>#REF!*CO$2/$AQ$2</f>
        <v>#REF!</v>
      </c>
      <c r="CP6" s="18" t="e">
        <f>#REF!*CP$2/$AQ$2</f>
        <v>#REF!</v>
      </c>
      <c r="CQ6" s="18" t="e">
        <f>#REF!*CQ$2/$AQ$2</f>
        <v>#REF!</v>
      </c>
      <c r="CR6" s="18" t="e">
        <f>#REF!*CR$2/$AQ$2</f>
        <v>#REF!</v>
      </c>
      <c r="CS6" s="18" t="e">
        <f>#REF!*CS$2/$AQ$2</f>
        <v>#REF!</v>
      </c>
      <c r="CT6" s="18" t="e">
        <f>#REF!*CT$2/$AQ$2</f>
        <v>#REF!</v>
      </c>
      <c r="CU6" s="18" t="e">
        <f>#REF!*CU$2/$AQ$2</f>
        <v>#REF!</v>
      </c>
      <c r="CV6" s="18" t="e">
        <f>#REF!*CV$2/$AQ$2</f>
        <v>#REF!</v>
      </c>
      <c r="CW6" s="18" t="e">
        <f>#REF!*CW$2/$AQ$2</f>
        <v>#REF!</v>
      </c>
      <c r="CX6" s="18" t="e">
        <f>#REF!*CX$2/$AQ$2</f>
        <v>#REF!</v>
      </c>
      <c r="CY6" s="18" t="e">
        <f>#REF!*CY$2/$AQ$2</f>
        <v>#REF!</v>
      </c>
      <c r="CZ6" s="18" t="e">
        <f>#REF!*CZ$2/$AQ$2</f>
        <v>#REF!</v>
      </c>
      <c r="DA6" s="18" t="e">
        <f>#REF!*DA$2/$AQ$2</f>
        <v>#REF!</v>
      </c>
      <c r="DB6" s="18" t="e">
        <f>#REF!*DB$2/$AQ$2</f>
        <v>#REF!</v>
      </c>
      <c r="DC6" s="18" t="e">
        <f>#REF!*DC$2/$AQ$2</f>
        <v>#REF!</v>
      </c>
      <c r="DD6" s="18" t="e">
        <f>#REF!*DD$2/$AQ$2</f>
        <v>#REF!</v>
      </c>
      <c r="DE6" s="18" t="e">
        <f>#REF!*DE$2/$AQ$2</f>
        <v>#REF!</v>
      </c>
      <c r="DF6" s="18" t="e">
        <f>#REF!*DF$2/$AQ$2</f>
        <v>#REF!</v>
      </c>
      <c r="DG6" s="18" t="e">
        <f>#REF!*DG$2/$AQ$2</f>
        <v>#REF!</v>
      </c>
      <c r="DH6" s="18" t="e">
        <f>#REF!*DH$2/$AQ$2</f>
        <v>#REF!</v>
      </c>
      <c r="DI6" s="18" t="e">
        <f>#REF!*DI$2/$AQ$2</f>
        <v>#REF!</v>
      </c>
      <c r="DJ6" s="18" t="e">
        <f>#REF!*DJ$2/$AQ$2</f>
        <v>#REF!</v>
      </c>
      <c r="DK6" s="18" t="e">
        <f>#REF!*DK$2/$AQ$2</f>
        <v>#REF!</v>
      </c>
      <c r="DL6" s="18" t="e">
        <f>#REF!*DL$2/$AQ$2</f>
        <v>#REF!</v>
      </c>
      <c r="DM6" s="18" t="e">
        <f>#REF!*DM$2/$AQ$2</f>
        <v>#REF!</v>
      </c>
      <c r="DN6" s="18" t="e">
        <f>#REF!*DN$2/$AQ$2</f>
        <v>#REF!</v>
      </c>
      <c r="DO6" s="18" t="e">
        <f>#REF!*DO$2/$AQ$2</f>
        <v>#REF!</v>
      </c>
      <c r="DP6" s="18" t="e">
        <f>#REF!*DP$2/$AQ$2</f>
        <v>#REF!</v>
      </c>
      <c r="DQ6" s="18" t="e">
        <f>#REF!*DQ$2/$AQ$2</f>
        <v>#REF!</v>
      </c>
      <c r="DR6" s="18" t="e">
        <f>#REF!*DR$2/$AQ$2</f>
        <v>#REF!</v>
      </c>
      <c r="DS6" s="18" t="e">
        <f>#REF!*DS$2/$AQ$2</f>
        <v>#REF!</v>
      </c>
      <c r="DT6" s="18" t="e">
        <f>#REF!*DT$2/$AQ$2</f>
        <v>#REF!</v>
      </c>
      <c r="DU6" s="18" t="e">
        <f>#REF!*DU$2/$AQ$2</f>
        <v>#REF!</v>
      </c>
      <c r="DV6" s="18" t="e">
        <f>#REF!*DV$2/$AQ$2</f>
        <v>#REF!</v>
      </c>
      <c r="DW6" s="18" t="e">
        <f>#REF!*DW$2/$AQ$2</f>
        <v>#REF!</v>
      </c>
      <c r="DX6" s="18" t="e">
        <f>#REF!*DX$2/$AQ$2</f>
        <v>#REF!</v>
      </c>
      <c r="DY6" s="18" t="e">
        <f>#REF!*DY$2/$AQ$2</f>
        <v>#REF!</v>
      </c>
      <c r="DZ6" s="18" t="e">
        <f>#REF!*DZ$2/$AQ$2</f>
        <v>#REF!</v>
      </c>
      <c r="EA6" s="18" t="e">
        <f>#REF!*EA$2/$AQ$2</f>
        <v>#REF!</v>
      </c>
      <c r="EB6" s="18" t="e">
        <f>#REF!*EB$2/$AQ$2</f>
        <v>#REF!</v>
      </c>
      <c r="EC6" s="18" t="e">
        <f>#REF!*EC$2/$AQ$2</f>
        <v>#REF!</v>
      </c>
      <c r="ED6" s="18" t="e">
        <f>#REF!*ED$2/$AQ$2</f>
        <v>#REF!</v>
      </c>
      <c r="EE6" s="18" t="e">
        <f>#REF!*EE$2/$AQ$2</f>
        <v>#REF!</v>
      </c>
      <c r="EF6" s="18" t="e">
        <f>#REF!*EF$2/$AQ$2</f>
        <v>#REF!</v>
      </c>
      <c r="EG6" s="18" t="e">
        <f>#REF!*EG$2/$AQ$2</f>
        <v>#REF!</v>
      </c>
      <c r="EH6" s="18" t="e">
        <f>#REF!*EH$2/$AQ$2</f>
        <v>#REF!</v>
      </c>
      <c r="EI6" s="18" t="e">
        <f>#REF!*EI$2/$AQ$2</f>
        <v>#REF!</v>
      </c>
      <c r="EJ6" s="18" t="e">
        <f>#REF!*EJ$2/$AQ$2</f>
        <v>#REF!</v>
      </c>
      <c r="EL6" s="3" t="str">
        <f t="shared" si="44"/>
        <v>m163_GvpF</v>
      </c>
      <c r="EM6" t="e">
        <f t="shared" si="45"/>
        <v>#REF!</v>
      </c>
      <c r="EN6" t="e">
        <f t="shared" si="40"/>
        <v>#REF!</v>
      </c>
    </row>
    <row r="7" spans="1:144" x14ac:dyDescent="0.75">
      <c r="A7" s="15"/>
      <c r="B7" s="14" t="s">
        <v>132</v>
      </c>
      <c r="C7" s="38">
        <v>45</v>
      </c>
      <c r="D7" s="37">
        <f t="shared" si="46"/>
        <v>14.58718272877565</v>
      </c>
      <c r="E7" s="39">
        <v>4746</v>
      </c>
      <c r="F7" s="40">
        <f t="shared" si="47"/>
        <v>3084.9</v>
      </c>
      <c r="G7" s="42"/>
      <c r="H7" s="42"/>
      <c r="I7" s="42" t="str">
        <f t="shared" si="48"/>
        <v xml:space="preserve">m164_GvpG </v>
      </c>
      <c r="J7" s="42">
        <f t="shared" ref="J7:J12" si="55">J$3*$F7/1000*0.25</f>
        <v>19.280625000000001</v>
      </c>
      <c r="K7" s="42">
        <f t="shared" ref="K7:K12" si="56">K$3*$F7/1000*1</f>
        <v>77.122500000000002</v>
      </c>
      <c r="L7" s="42">
        <f>L$3*$F7/1000*1</f>
        <v>77.122500000000002</v>
      </c>
      <c r="M7" s="42">
        <f>M$3*$F7/1000*1</f>
        <v>77.122500000000002</v>
      </c>
      <c r="N7" s="42">
        <f>N$3*$F7/1000*1</f>
        <v>77.122500000000002</v>
      </c>
      <c r="O7" s="42">
        <f>O$3*$F7/1000*2</f>
        <v>154.245</v>
      </c>
      <c r="P7" s="42">
        <f>P$3*$F7/1000*1</f>
        <v>77.122500000000002</v>
      </c>
      <c r="Q7" s="42">
        <f t="shared" si="49"/>
        <v>0</v>
      </c>
      <c r="R7" s="42">
        <f>R$3*$F7/1000*2</f>
        <v>154.245</v>
      </c>
      <c r="S7" s="42">
        <f t="shared" si="50"/>
        <v>77.122500000000002</v>
      </c>
      <c r="T7" s="42">
        <f>T$3*$F7/1000*1</f>
        <v>77.122500000000002</v>
      </c>
      <c r="U7" s="42">
        <f t="shared" ref="U7:U10" si="57">U$3*$F7/1000*2</f>
        <v>154.245</v>
      </c>
      <c r="V7" s="42">
        <f>V$3*$F7/1000*1</f>
        <v>77.122500000000002</v>
      </c>
      <c r="W7" s="42">
        <f>W$3*$F7/1000*1</f>
        <v>77.122500000000002</v>
      </c>
      <c r="X7" s="42">
        <f t="shared" ref="X7:X12" si="58">X$3*$F7/1000*0.25</f>
        <v>19.280625000000001</v>
      </c>
      <c r="Y7" s="42">
        <f t="shared" ref="Y7:Y12" si="59">Y$3*$F7/1000*1</f>
        <v>77.122500000000002</v>
      </c>
      <c r="Z7" s="42">
        <f t="shared" si="50"/>
        <v>77.122500000000002</v>
      </c>
      <c r="AA7" s="42">
        <f t="shared" si="50"/>
        <v>77.122500000000002</v>
      </c>
      <c r="AB7" s="42">
        <f t="shared" si="50"/>
        <v>77.122500000000002</v>
      </c>
      <c r="AC7" s="42">
        <f t="shared" si="50"/>
        <v>77.122500000000002</v>
      </c>
      <c r="AD7" s="42">
        <f t="shared" si="50"/>
        <v>77.122500000000002</v>
      </c>
      <c r="AE7" s="42">
        <f>AE$3*$F7/1000*2</f>
        <v>154.245</v>
      </c>
      <c r="AF7" s="42">
        <f>AF$3*$F7/1000*2</f>
        <v>154.245</v>
      </c>
      <c r="AG7" s="42">
        <f t="shared" si="51"/>
        <v>0</v>
      </c>
      <c r="AH7" s="42">
        <f t="shared" si="52"/>
        <v>77.122500000000002</v>
      </c>
      <c r="AI7" s="42">
        <f t="shared" si="52"/>
        <v>77.122500000000002</v>
      </c>
      <c r="AJ7" s="42">
        <f>AJ$3*$F7/1000*2</f>
        <v>154.245</v>
      </c>
      <c r="AK7" s="42">
        <f t="shared" si="52"/>
        <v>77.122500000000002</v>
      </c>
      <c r="AL7" s="42">
        <f t="shared" si="53"/>
        <v>154.245</v>
      </c>
      <c r="AM7" s="42">
        <f t="shared" si="53"/>
        <v>154.245</v>
      </c>
      <c r="AN7" s="42">
        <f>AN$3*$F7/1000*1.5</f>
        <v>115.68375</v>
      </c>
      <c r="AO7" s="42">
        <f t="shared" si="54"/>
        <v>77.122500000000002</v>
      </c>
      <c r="AP7" s="21" t="s">
        <v>135</v>
      </c>
      <c r="AQ7" s="21"/>
      <c r="AR7" s="22" t="str">
        <f t="shared" si="7"/>
        <v xml:space="preserve">m164_GvpG </v>
      </c>
      <c r="AS7" s="18">
        <f t="shared" si="8"/>
        <v>0.61347443181818173</v>
      </c>
      <c r="AT7" s="18">
        <f t="shared" si="9"/>
        <v>2.4538977272727269</v>
      </c>
      <c r="AU7" s="18">
        <f t="shared" si="10"/>
        <v>2.4538977272727269</v>
      </c>
      <c r="AV7" s="18">
        <f t="shared" si="11"/>
        <v>2.4538977272727269</v>
      </c>
      <c r="AW7" s="18">
        <f t="shared" si="12"/>
        <v>2.4538977272727269</v>
      </c>
      <c r="AX7" s="18">
        <f t="shared" si="13"/>
        <v>4.9077954545454539</v>
      </c>
      <c r="AY7" s="18">
        <f t="shared" si="14"/>
        <v>2.4538977272727269</v>
      </c>
      <c r="AZ7" s="18">
        <f t="shared" si="15"/>
        <v>0</v>
      </c>
      <c r="BA7" s="18">
        <f t="shared" si="16"/>
        <v>4.9077954545454539</v>
      </c>
      <c r="BB7" s="18">
        <f t="shared" si="17"/>
        <v>2.4538977272727269</v>
      </c>
      <c r="BC7" s="18">
        <f t="shared" si="18"/>
        <v>2.4538977272727269</v>
      </c>
      <c r="BD7" s="18">
        <f t="shared" si="19"/>
        <v>4.9077954545454539</v>
      </c>
      <c r="BE7" s="18">
        <f t="shared" si="20"/>
        <v>2.4538977272727269</v>
      </c>
      <c r="BF7" s="18">
        <f t="shared" si="21"/>
        <v>2.4538977272727269</v>
      </c>
      <c r="BG7" s="18">
        <f t="shared" si="22"/>
        <v>0.61347443181818173</v>
      </c>
      <c r="BH7" s="18">
        <f t="shared" si="23"/>
        <v>2.4538977272727269</v>
      </c>
      <c r="BI7" s="18">
        <f t="shared" si="24"/>
        <v>2.4538977272727269</v>
      </c>
      <c r="BJ7" s="18">
        <f t="shared" si="25"/>
        <v>2.4538977272727269</v>
      </c>
      <c r="BK7" s="18">
        <f t="shared" si="26"/>
        <v>2.4538977272727269</v>
      </c>
      <c r="BL7" s="18">
        <f t="shared" si="27"/>
        <v>2.4538977272727269</v>
      </c>
      <c r="BM7" s="18">
        <f t="shared" si="28"/>
        <v>2.4538977272727269</v>
      </c>
      <c r="BN7" s="18">
        <f t="shared" si="29"/>
        <v>4.9077954545454539</v>
      </c>
      <c r="BO7" s="18">
        <f t="shared" si="30"/>
        <v>4.9077954545454539</v>
      </c>
      <c r="BP7" s="18">
        <f t="shared" si="31"/>
        <v>0</v>
      </c>
      <c r="BQ7" s="18">
        <f t="shared" si="32"/>
        <v>2.4538977272727269</v>
      </c>
      <c r="BR7" s="18">
        <f t="shared" si="33"/>
        <v>2.4538977272727269</v>
      </c>
      <c r="BS7" s="18">
        <f t="shared" si="34"/>
        <v>4.9077954545454539</v>
      </c>
      <c r="BT7" s="18">
        <f t="shared" si="35"/>
        <v>2.4538977272727269</v>
      </c>
      <c r="BU7" s="18">
        <f t="shared" si="36"/>
        <v>4.9077954545454539</v>
      </c>
      <c r="BV7" s="18">
        <f t="shared" si="37"/>
        <v>4.9077954545454539</v>
      </c>
      <c r="BW7" s="18">
        <f t="shared" si="38"/>
        <v>3.6808465909090908</v>
      </c>
      <c r="BX7" s="18">
        <f t="shared" si="39"/>
        <v>2.4538977272727269</v>
      </c>
      <c r="BY7" s="18" t="e">
        <f>#REF!*BY$2/$AQ$2</f>
        <v>#REF!</v>
      </c>
      <c r="BZ7" s="18" t="e">
        <f>#REF!*BZ$2/$AQ$2</f>
        <v>#REF!</v>
      </c>
      <c r="CA7" s="18" t="e">
        <f>#REF!*CA$2/$AQ$2</f>
        <v>#REF!</v>
      </c>
      <c r="CB7" s="18" t="e">
        <f>#REF!*CB$2/$AQ$2</f>
        <v>#REF!</v>
      </c>
      <c r="CC7" s="18" t="e">
        <f>#REF!*CC$2/$AQ$2</f>
        <v>#REF!</v>
      </c>
      <c r="CD7" s="18" t="e">
        <f>#REF!*CD$2/$AQ$2</f>
        <v>#REF!</v>
      </c>
      <c r="CE7" s="18" t="e">
        <f>#REF!*CE$2/$AQ$2</f>
        <v>#REF!</v>
      </c>
      <c r="CF7" s="18" t="e">
        <f>#REF!*CF$2/$AQ$2</f>
        <v>#REF!</v>
      </c>
      <c r="CG7" s="18" t="e">
        <f>#REF!*CG$2/$AQ$2</f>
        <v>#REF!</v>
      </c>
      <c r="CH7" s="18" t="e">
        <f>#REF!*CH$2/$AQ$2</f>
        <v>#REF!</v>
      </c>
      <c r="CI7" s="18" t="e">
        <f>#REF!*CI$2/$AQ$2</f>
        <v>#REF!</v>
      </c>
      <c r="CJ7" s="18" t="e">
        <f>#REF!*CJ$2/$AQ$2</f>
        <v>#REF!</v>
      </c>
      <c r="CK7" s="18" t="e">
        <f>#REF!*CK$2/$AQ$2</f>
        <v>#REF!</v>
      </c>
      <c r="CL7" s="18" t="e">
        <f>#REF!*CL$2/$AQ$2</f>
        <v>#REF!</v>
      </c>
      <c r="CM7" s="18" t="e">
        <f>#REF!*CM$2/$AQ$2</f>
        <v>#REF!</v>
      </c>
      <c r="CN7" s="18" t="e">
        <f>#REF!*CN$2/$AQ$2</f>
        <v>#REF!</v>
      </c>
      <c r="CO7" s="18" t="e">
        <f>#REF!*CO$2/$AQ$2</f>
        <v>#REF!</v>
      </c>
      <c r="CP7" s="18" t="e">
        <f>#REF!*CP$2/$AQ$2</f>
        <v>#REF!</v>
      </c>
      <c r="CQ7" s="18" t="e">
        <f>#REF!*CQ$2/$AQ$2</f>
        <v>#REF!</v>
      </c>
      <c r="CR7" s="18" t="e">
        <f>#REF!*CR$2/$AQ$2</f>
        <v>#REF!</v>
      </c>
      <c r="CS7" s="18" t="e">
        <f>#REF!*CS$2/$AQ$2</f>
        <v>#REF!</v>
      </c>
      <c r="CT7" s="18" t="e">
        <f>#REF!*CT$2/$AQ$2</f>
        <v>#REF!</v>
      </c>
      <c r="CU7" s="18" t="e">
        <f>#REF!*CU$2/$AQ$2</f>
        <v>#REF!</v>
      </c>
      <c r="CV7" s="18" t="e">
        <f>#REF!*CV$2/$AQ$2</f>
        <v>#REF!</v>
      </c>
      <c r="CW7" s="18" t="e">
        <f>#REF!*CW$2/$AQ$2</f>
        <v>#REF!</v>
      </c>
      <c r="CX7" s="18" t="e">
        <f>#REF!*CX$2/$AQ$2</f>
        <v>#REF!</v>
      </c>
      <c r="CY7" s="18" t="e">
        <f>#REF!*CY$2/$AQ$2</f>
        <v>#REF!</v>
      </c>
      <c r="CZ7" s="18" t="e">
        <f>#REF!*CZ$2/$AQ$2</f>
        <v>#REF!</v>
      </c>
      <c r="DA7" s="18" t="e">
        <f>#REF!*DA$2/$AQ$2</f>
        <v>#REF!</v>
      </c>
      <c r="DB7" s="18" t="e">
        <f>#REF!*DB$2/$AQ$2</f>
        <v>#REF!</v>
      </c>
      <c r="DC7" s="18" t="e">
        <f>#REF!*DC$2/$AQ$2</f>
        <v>#REF!</v>
      </c>
      <c r="DD7" s="18" t="e">
        <f>#REF!*DD$2/$AQ$2</f>
        <v>#REF!</v>
      </c>
      <c r="DE7" s="18" t="e">
        <f>#REF!*DE$2/$AQ$2</f>
        <v>#REF!</v>
      </c>
      <c r="DF7" s="18" t="e">
        <f>#REF!*DF$2/$AQ$2</f>
        <v>#REF!</v>
      </c>
      <c r="DG7" s="18" t="e">
        <f>#REF!*DG$2/$AQ$2</f>
        <v>#REF!</v>
      </c>
      <c r="DH7" s="18" t="e">
        <f>#REF!*DH$2/$AQ$2</f>
        <v>#REF!</v>
      </c>
      <c r="DI7" s="18" t="e">
        <f>#REF!*DI$2/$AQ$2</f>
        <v>#REF!</v>
      </c>
      <c r="DJ7" s="18" t="e">
        <f>#REF!*DJ$2/$AQ$2</f>
        <v>#REF!</v>
      </c>
      <c r="DK7" s="18" t="e">
        <f>#REF!*DK$2/$AQ$2</f>
        <v>#REF!</v>
      </c>
      <c r="DL7" s="18" t="e">
        <f>#REF!*DL$2/$AQ$2</f>
        <v>#REF!</v>
      </c>
      <c r="DM7" s="18" t="e">
        <f>#REF!*DM$2/$AQ$2</f>
        <v>#REF!</v>
      </c>
      <c r="DN7" s="18" t="e">
        <f>#REF!*DN$2/$AQ$2</f>
        <v>#REF!</v>
      </c>
      <c r="DO7" s="18" t="e">
        <f>#REF!*DO$2/$AQ$2</f>
        <v>#REF!</v>
      </c>
      <c r="DP7" s="18" t="e">
        <f>#REF!*DP$2/$AQ$2</f>
        <v>#REF!</v>
      </c>
      <c r="DQ7" s="18" t="e">
        <f>#REF!*DQ$2/$AQ$2</f>
        <v>#REF!</v>
      </c>
      <c r="DR7" s="18" t="e">
        <f>#REF!*DR$2/$AQ$2</f>
        <v>#REF!</v>
      </c>
      <c r="DS7" s="18" t="e">
        <f>#REF!*DS$2/$AQ$2</f>
        <v>#REF!</v>
      </c>
      <c r="DT7" s="18" t="e">
        <f>#REF!*DT$2/$AQ$2</f>
        <v>#REF!</v>
      </c>
      <c r="DU7" s="18" t="e">
        <f>#REF!*DU$2/$AQ$2</f>
        <v>#REF!</v>
      </c>
      <c r="DV7" s="18" t="e">
        <f>#REF!*DV$2/$AQ$2</f>
        <v>#REF!</v>
      </c>
      <c r="DW7" s="18" t="e">
        <f>#REF!*DW$2/$AQ$2</f>
        <v>#REF!</v>
      </c>
      <c r="DX7" s="18" t="e">
        <f>#REF!*DX$2/$AQ$2</f>
        <v>#REF!</v>
      </c>
      <c r="DY7" s="18" t="e">
        <f>#REF!*DY$2/$AQ$2</f>
        <v>#REF!</v>
      </c>
      <c r="DZ7" s="18" t="e">
        <f>#REF!*DZ$2/$AQ$2</f>
        <v>#REF!</v>
      </c>
      <c r="EA7" s="18" t="e">
        <f>#REF!*EA$2/$AQ$2</f>
        <v>#REF!</v>
      </c>
      <c r="EB7" s="18" t="e">
        <f>#REF!*EB$2/$AQ$2</f>
        <v>#REF!</v>
      </c>
      <c r="EC7" s="18" t="e">
        <f>#REF!*EC$2/$AQ$2</f>
        <v>#REF!</v>
      </c>
      <c r="ED7" s="18" t="e">
        <f>#REF!*ED$2/$AQ$2</f>
        <v>#REF!</v>
      </c>
      <c r="EE7" s="18" t="e">
        <f>#REF!*EE$2/$AQ$2</f>
        <v>#REF!</v>
      </c>
      <c r="EF7" s="18" t="e">
        <f>#REF!*EF$2/$AQ$2</f>
        <v>#REF!</v>
      </c>
      <c r="EG7" s="18" t="e">
        <f>#REF!*EG$2/$AQ$2</f>
        <v>#REF!</v>
      </c>
      <c r="EH7" s="18" t="e">
        <f>#REF!*EH$2/$AQ$2</f>
        <v>#REF!</v>
      </c>
      <c r="EI7" s="18" t="e">
        <f>#REF!*EI$2/$AQ$2</f>
        <v>#REF!</v>
      </c>
      <c r="EJ7" s="18" t="e">
        <f>#REF!*EJ$2/$AQ$2</f>
        <v>#REF!</v>
      </c>
      <c r="EL7" s="3" t="str">
        <f t="shared" si="44"/>
        <v xml:space="preserve">m164_GvpG </v>
      </c>
      <c r="EM7" t="e">
        <f t="shared" si="45"/>
        <v>#REF!</v>
      </c>
      <c r="EN7" t="e">
        <f t="shared" si="40"/>
        <v>#REF!</v>
      </c>
    </row>
    <row r="8" spans="1:144" x14ac:dyDescent="0.75">
      <c r="A8" s="21"/>
      <c r="B8" s="14" t="s">
        <v>19</v>
      </c>
      <c r="C8" s="38">
        <v>50.3</v>
      </c>
      <c r="D8" s="37">
        <f t="shared" si="46"/>
        <v>15.131915405673716</v>
      </c>
      <c r="E8" s="39">
        <v>5114</v>
      </c>
      <c r="F8" s="40">
        <f t="shared" si="47"/>
        <v>3324.1</v>
      </c>
      <c r="G8" s="45"/>
      <c r="H8" s="45"/>
      <c r="I8" s="45" t="str">
        <f t="shared" si="48"/>
        <v>m165_GvpJ</v>
      </c>
      <c r="J8" s="42">
        <f t="shared" si="55"/>
        <v>20.775625000000002</v>
      </c>
      <c r="K8" s="42">
        <f t="shared" si="56"/>
        <v>83.102500000000006</v>
      </c>
      <c r="L8" s="42">
        <f>L$3*$F8/1000*1</f>
        <v>83.102500000000006</v>
      </c>
      <c r="M8" s="42">
        <f t="shared" ref="M8:M10" si="60">M$3*$F8/1000*1</f>
        <v>83.102500000000006</v>
      </c>
      <c r="N8" s="42">
        <f>N$3*$F8/1000*2</f>
        <v>166.20500000000001</v>
      </c>
      <c r="O8" s="42">
        <f>O$3*$F8/1000*1</f>
        <v>83.102500000000006</v>
      </c>
      <c r="P8" s="42">
        <f>P$3*$F8/1000*1</f>
        <v>83.102500000000006</v>
      </c>
      <c r="Q8" s="42">
        <f t="shared" si="49"/>
        <v>0</v>
      </c>
      <c r="R8" s="42">
        <f>R$3*$F8/1000*1</f>
        <v>83.102500000000006</v>
      </c>
      <c r="S8" s="42">
        <f>S$3*$F8/1000*2</f>
        <v>166.20500000000001</v>
      </c>
      <c r="T8" s="42">
        <f>T$3*$F8/1000*1</f>
        <v>83.102500000000006</v>
      </c>
      <c r="U8" s="42">
        <f t="shared" si="57"/>
        <v>166.20500000000001</v>
      </c>
      <c r="V8" s="42">
        <f>V$3*$F8/1000*1</f>
        <v>83.102500000000006</v>
      </c>
      <c r="W8" s="42">
        <f>W$3*$F8/1000*1</f>
        <v>83.102500000000006</v>
      </c>
      <c r="X8" s="42">
        <f t="shared" si="58"/>
        <v>20.775625000000002</v>
      </c>
      <c r="Y8" s="42">
        <f t="shared" si="59"/>
        <v>83.102500000000006</v>
      </c>
      <c r="Z8" s="42">
        <f t="shared" si="50"/>
        <v>83.102500000000006</v>
      </c>
      <c r="AA8" s="42">
        <f t="shared" si="50"/>
        <v>83.102500000000006</v>
      </c>
      <c r="AB8" s="42">
        <f t="shared" si="50"/>
        <v>83.102500000000006</v>
      </c>
      <c r="AC8" s="42">
        <f t="shared" si="50"/>
        <v>83.102500000000006</v>
      </c>
      <c r="AD8" s="42">
        <f t="shared" si="50"/>
        <v>83.102500000000006</v>
      </c>
      <c r="AE8" s="42">
        <f>AE$3*$F8/1000*2</f>
        <v>166.20500000000001</v>
      </c>
      <c r="AF8" s="42">
        <f>AF$3*$F8/1000*2</f>
        <v>166.20500000000001</v>
      </c>
      <c r="AG8" s="42">
        <f t="shared" si="51"/>
        <v>0</v>
      </c>
      <c r="AH8" s="42">
        <f>AH$3*$F8/1000*1</f>
        <v>83.102500000000006</v>
      </c>
      <c r="AI8" s="42">
        <f t="shared" si="52"/>
        <v>83.102500000000006</v>
      </c>
      <c r="AJ8" s="42">
        <f t="shared" si="52"/>
        <v>83.102500000000006</v>
      </c>
      <c r="AK8" s="42">
        <f>AK$3*$F8/1000*2</f>
        <v>166.20500000000001</v>
      </c>
      <c r="AL8" s="42">
        <f t="shared" si="53"/>
        <v>166.20500000000001</v>
      </c>
      <c r="AM8" s="42">
        <f t="shared" si="53"/>
        <v>166.20500000000001</v>
      </c>
      <c r="AN8" s="42">
        <f>AN$3*$F8/1000*2</f>
        <v>166.20500000000001</v>
      </c>
      <c r="AO8" s="42">
        <f t="shared" si="54"/>
        <v>83.102500000000006</v>
      </c>
      <c r="AP8" s="13"/>
      <c r="AQ8" s="13"/>
      <c r="AR8" s="17" t="str">
        <f t="shared" si="7"/>
        <v>m165_GvpJ</v>
      </c>
      <c r="AS8" s="18">
        <f t="shared" si="8"/>
        <v>0.66104261363636363</v>
      </c>
      <c r="AT8" s="18">
        <f t="shared" si="9"/>
        <v>2.6441704545454545</v>
      </c>
      <c r="AU8" s="18">
        <f t="shared" si="10"/>
        <v>2.6441704545454545</v>
      </c>
      <c r="AV8" s="18">
        <f t="shared" si="11"/>
        <v>2.6441704545454545</v>
      </c>
      <c r="AW8" s="18">
        <f t="shared" si="12"/>
        <v>5.288340909090909</v>
      </c>
      <c r="AX8" s="18">
        <f t="shared" si="13"/>
        <v>2.6441704545454545</v>
      </c>
      <c r="AY8" s="18">
        <f t="shared" si="14"/>
        <v>2.6441704545454545</v>
      </c>
      <c r="AZ8" s="18">
        <f t="shared" si="15"/>
        <v>0</v>
      </c>
      <c r="BA8" s="18">
        <f t="shared" si="16"/>
        <v>2.6441704545454545</v>
      </c>
      <c r="BB8" s="18">
        <f t="shared" si="17"/>
        <v>5.288340909090909</v>
      </c>
      <c r="BC8" s="18">
        <f t="shared" si="18"/>
        <v>2.6441704545454545</v>
      </c>
      <c r="BD8" s="18">
        <f t="shared" si="19"/>
        <v>5.288340909090909</v>
      </c>
      <c r="BE8" s="18">
        <f t="shared" si="20"/>
        <v>2.6441704545454545</v>
      </c>
      <c r="BF8" s="18">
        <f t="shared" si="21"/>
        <v>2.6441704545454545</v>
      </c>
      <c r="BG8" s="18">
        <f t="shared" si="22"/>
        <v>0.66104261363636363</v>
      </c>
      <c r="BH8" s="18">
        <f t="shared" si="23"/>
        <v>2.6441704545454545</v>
      </c>
      <c r="BI8" s="18">
        <f t="shared" si="24"/>
        <v>2.6441704545454545</v>
      </c>
      <c r="BJ8" s="18">
        <f t="shared" si="25"/>
        <v>2.6441704545454545</v>
      </c>
      <c r="BK8" s="18">
        <f t="shared" si="26"/>
        <v>2.6441704545454545</v>
      </c>
      <c r="BL8" s="18">
        <f t="shared" si="27"/>
        <v>2.6441704545454545</v>
      </c>
      <c r="BM8" s="18">
        <f t="shared" si="28"/>
        <v>2.6441704545454545</v>
      </c>
      <c r="BN8" s="18">
        <f t="shared" si="29"/>
        <v>5.288340909090909</v>
      </c>
      <c r="BO8" s="18">
        <f t="shared" si="30"/>
        <v>5.288340909090909</v>
      </c>
      <c r="BP8" s="18">
        <f t="shared" si="31"/>
        <v>0</v>
      </c>
      <c r="BQ8" s="18">
        <f t="shared" si="32"/>
        <v>2.6441704545454545</v>
      </c>
      <c r="BR8" s="18">
        <f t="shared" si="33"/>
        <v>2.6441704545454545</v>
      </c>
      <c r="BS8" s="18">
        <f t="shared" si="34"/>
        <v>2.6441704545454545</v>
      </c>
      <c r="BT8" s="18">
        <f t="shared" si="35"/>
        <v>5.288340909090909</v>
      </c>
      <c r="BU8" s="18">
        <f t="shared" si="36"/>
        <v>5.288340909090909</v>
      </c>
      <c r="BV8" s="18">
        <f t="shared" si="37"/>
        <v>5.288340909090909</v>
      </c>
      <c r="BW8" s="18">
        <f t="shared" si="38"/>
        <v>5.288340909090909</v>
      </c>
      <c r="BX8" s="18">
        <f t="shared" si="39"/>
        <v>2.6441704545454545</v>
      </c>
      <c r="BY8" s="18" t="e">
        <f>#REF!*BY$2/$AQ$2</f>
        <v>#REF!</v>
      </c>
      <c r="BZ8" s="18" t="e">
        <f>#REF!*BZ$2/$AQ$2</f>
        <v>#REF!</v>
      </c>
      <c r="CA8" s="18" t="e">
        <f>#REF!*CA$2/$AQ$2</f>
        <v>#REF!</v>
      </c>
      <c r="CB8" s="18" t="e">
        <f>#REF!*CB$2/$AQ$2</f>
        <v>#REF!</v>
      </c>
      <c r="CC8" s="18" t="e">
        <f>#REF!*CC$2/$AQ$2</f>
        <v>#REF!</v>
      </c>
      <c r="CD8" s="18" t="e">
        <f>#REF!*CD$2/$AQ$2</f>
        <v>#REF!</v>
      </c>
      <c r="CE8" s="18" t="e">
        <f>#REF!*CE$2/$AQ$2</f>
        <v>#REF!</v>
      </c>
      <c r="CF8" s="18" t="e">
        <f>#REF!*CF$2/$AQ$2</f>
        <v>#REF!</v>
      </c>
      <c r="CG8" s="18" t="e">
        <f>#REF!*CG$2/$AQ$2</f>
        <v>#REF!</v>
      </c>
      <c r="CH8" s="18" t="e">
        <f>#REF!*CH$2/$AQ$2</f>
        <v>#REF!</v>
      </c>
      <c r="CI8" s="18" t="e">
        <f>#REF!*CI$2/$AQ$2</f>
        <v>#REF!</v>
      </c>
      <c r="CJ8" s="18" t="e">
        <f>#REF!*CJ$2/$AQ$2</f>
        <v>#REF!</v>
      </c>
      <c r="CK8" s="18" t="e">
        <f>#REF!*CK$2/$AQ$2</f>
        <v>#REF!</v>
      </c>
      <c r="CL8" s="18" t="e">
        <f>#REF!*CL$2/$AQ$2</f>
        <v>#REF!</v>
      </c>
      <c r="CM8" s="18" t="e">
        <f>#REF!*CM$2/$AQ$2</f>
        <v>#REF!</v>
      </c>
      <c r="CN8" s="18" t="e">
        <f>#REF!*CN$2/$AQ$2</f>
        <v>#REF!</v>
      </c>
      <c r="CO8" s="18" t="e">
        <f>#REF!*CO$2/$AQ$2</f>
        <v>#REF!</v>
      </c>
      <c r="CP8" s="18" t="e">
        <f>#REF!*CP$2/$AQ$2</f>
        <v>#REF!</v>
      </c>
      <c r="CQ8" s="18" t="e">
        <f>#REF!*CQ$2/$AQ$2</f>
        <v>#REF!</v>
      </c>
      <c r="CR8" s="18" t="e">
        <f>#REF!*CR$2/$AQ$2</f>
        <v>#REF!</v>
      </c>
      <c r="CS8" s="18" t="e">
        <f>#REF!*CS$2/$AQ$2</f>
        <v>#REF!</v>
      </c>
      <c r="CT8" s="18" t="e">
        <f>#REF!*CT$2/$AQ$2</f>
        <v>#REF!</v>
      </c>
      <c r="CU8" s="18" t="e">
        <f>#REF!*CU$2/$AQ$2</f>
        <v>#REF!</v>
      </c>
      <c r="CV8" s="18" t="e">
        <f>#REF!*CV$2/$AQ$2</f>
        <v>#REF!</v>
      </c>
      <c r="CW8" s="18" t="e">
        <f>#REF!*CW$2/$AQ$2</f>
        <v>#REF!</v>
      </c>
      <c r="CX8" s="18" t="e">
        <f>#REF!*CX$2/$AQ$2</f>
        <v>#REF!</v>
      </c>
      <c r="CY8" s="18" t="e">
        <f>#REF!*CY$2/$AQ$2</f>
        <v>#REF!</v>
      </c>
      <c r="CZ8" s="18" t="e">
        <f>#REF!*CZ$2/$AQ$2</f>
        <v>#REF!</v>
      </c>
      <c r="DA8" s="18" t="e">
        <f>#REF!*DA$2/$AQ$2</f>
        <v>#REF!</v>
      </c>
      <c r="DB8" s="18" t="e">
        <f>#REF!*DB$2/$AQ$2</f>
        <v>#REF!</v>
      </c>
      <c r="DC8" s="18" t="e">
        <f>#REF!*DC$2/$AQ$2</f>
        <v>#REF!</v>
      </c>
      <c r="DD8" s="18" t="e">
        <f>#REF!*DD$2/$AQ$2</f>
        <v>#REF!</v>
      </c>
      <c r="DE8" s="18" t="e">
        <f>#REF!*DE$2/$AQ$2</f>
        <v>#REF!</v>
      </c>
      <c r="DF8" s="18" t="e">
        <f>#REF!*DF$2/$AQ$2</f>
        <v>#REF!</v>
      </c>
      <c r="DG8" s="18" t="e">
        <f>#REF!*DG$2/$AQ$2</f>
        <v>#REF!</v>
      </c>
      <c r="DH8" s="18" t="e">
        <f>#REF!*DH$2/$AQ$2</f>
        <v>#REF!</v>
      </c>
      <c r="DI8" s="18" t="e">
        <f>#REF!*DI$2/$AQ$2</f>
        <v>#REF!</v>
      </c>
      <c r="DJ8" s="18" t="e">
        <f>#REF!*DJ$2/$AQ$2</f>
        <v>#REF!</v>
      </c>
      <c r="DK8" s="18" t="e">
        <f>#REF!*DK$2/$AQ$2</f>
        <v>#REF!</v>
      </c>
      <c r="DL8" s="18" t="e">
        <f>#REF!*DL$2/$AQ$2</f>
        <v>#REF!</v>
      </c>
      <c r="DM8" s="18" t="e">
        <f>#REF!*DM$2/$AQ$2</f>
        <v>#REF!</v>
      </c>
      <c r="DN8" s="18" t="e">
        <f>#REF!*DN$2/$AQ$2</f>
        <v>#REF!</v>
      </c>
      <c r="DO8" s="18" t="e">
        <f>#REF!*DO$2/$AQ$2</f>
        <v>#REF!</v>
      </c>
      <c r="DP8" s="18" t="e">
        <f>#REF!*DP$2/$AQ$2</f>
        <v>#REF!</v>
      </c>
      <c r="DQ8" s="18" t="e">
        <f>#REF!*DQ$2/$AQ$2</f>
        <v>#REF!</v>
      </c>
      <c r="DR8" s="18" t="e">
        <f>#REF!*DR$2/$AQ$2</f>
        <v>#REF!</v>
      </c>
      <c r="DS8" s="18" t="e">
        <f>#REF!*DS$2/$AQ$2</f>
        <v>#REF!</v>
      </c>
      <c r="DT8" s="18" t="e">
        <f>#REF!*DT$2/$AQ$2</f>
        <v>#REF!</v>
      </c>
      <c r="DU8" s="18" t="e">
        <f>#REF!*DU$2/$AQ$2</f>
        <v>#REF!</v>
      </c>
      <c r="DV8" s="18" t="e">
        <f>#REF!*DV$2/$AQ$2</f>
        <v>#REF!</v>
      </c>
      <c r="DW8" s="18" t="e">
        <f>#REF!*DW$2/$AQ$2</f>
        <v>#REF!</v>
      </c>
      <c r="DX8" s="18" t="e">
        <f>#REF!*DX$2/$AQ$2</f>
        <v>#REF!</v>
      </c>
      <c r="DY8" s="18" t="e">
        <f>#REF!*DY$2/$AQ$2</f>
        <v>#REF!</v>
      </c>
      <c r="DZ8" s="18" t="e">
        <f>#REF!*DZ$2/$AQ$2</f>
        <v>#REF!</v>
      </c>
      <c r="EA8" s="18" t="e">
        <f>#REF!*EA$2/$AQ$2</f>
        <v>#REF!</v>
      </c>
      <c r="EB8" s="18" t="e">
        <f>#REF!*EB$2/$AQ$2</f>
        <v>#REF!</v>
      </c>
      <c r="EC8" s="18" t="e">
        <f>#REF!*EC$2/$AQ$2</f>
        <v>#REF!</v>
      </c>
      <c r="ED8" s="18" t="e">
        <f>#REF!*ED$2/$AQ$2</f>
        <v>#REF!</v>
      </c>
      <c r="EE8" s="18" t="e">
        <f>#REF!*EE$2/$AQ$2</f>
        <v>#REF!</v>
      </c>
      <c r="EF8" s="18" t="e">
        <f>#REF!*EF$2/$AQ$2</f>
        <v>#REF!</v>
      </c>
      <c r="EG8" s="18" t="e">
        <f>#REF!*EG$2/$AQ$2</f>
        <v>#REF!</v>
      </c>
      <c r="EH8" s="18" t="e">
        <f>#REF!*EH$2/$AQ$2</f>
        <v>#REF!</v>
      </c>
      <c r="EI8" s="18" t="e">
        <f>#REF!*EI$2/$AQ$2</f>
        <v>#REF!</v>
      </c>
      <c r="EJ8" s="18" t="e">
        <f>#REF!*EJ$2/$AQ$2</f>
        <v>#REF!</v>
      </c>
      <c r="EL8" s="3" t="str">
        <f t="shared" si="44"/>
        <v>m165_GvpJ</v>
      </c>
      <c r="EM8" t="e">
        <f t="shared" si="45"/>
        <v>#REF!</v>
      </c>
      <c r="EN8" t="e">
        <f t="shared" si="40"/>
        <v>#REF!</v>
      </c>
    </row>
    <row r="9" spans="1:144" x14ac:dyDescent="0.75">
      <c r="A9" s="13"/>
      <c r="B9" s="14" t="s">
        <v>20</v>
      </c>
      <c r="C9" s="38">
        <v>45</v>
      </c>
      <c r="D9" s="37">
        <f t="shared" si="46"/>
        <v>14.318669954657546</v>
      </c>
      <c r="E9" s="39">
        <v>4835</v>
      </c>
      <c r="F9" s="47">
        <f t="shared" si="47"/>
        <v>3142.75</v>
      </c>
      <c r="G9" s="41"/>
      <c r="H9" s="41"/>
      <c r="I9" s="41" t="str">
        <f t="shared" si="48"/>
        <v>m166_GvpK</v>
      </c>
      <c r="J9" s="42">
        <f t="shared" si="55"/>
        <v>19.642187499999999</v>
      </c>
      <c r="K9" s="42">
        <f t="shared" si="56"/>
        <v>78.568749999999994</v>
      </c>
      <c r="L9" s="42">
        <f>L$3*$F9/1000*1</f>
        <v>78.568749999999994</v>
      </c>
      <c r="M9" s="42">
        <f t="shared" si="60"/>
        <v>78.568749999999994</v>
      </c>
      <c r="N9" s="42">
        <f>N$3*$F9/1000*1</f>
        <v>78.568749999999994</v>
      </c>
      <c r="O9" s="42">
        <f>O$3*$F9/1000*1</f>
        <v>78.568749999999994</v>
      </c>
      <c r="P9" s="42">
        <f>P$3*$F9/1000*1</f>
        <v>78.568749999999994</v>
      </c>
      <c r="Q9" s="42">
        <f t="shared" si="49"/>
        <v>0</v>
      </c>
      <c r="R9" s="42">
        <f t="shared" ref="R9:S12" si="61">R$3*$F9/1000*1</f>
        <v>78.568749999999994</v>
      </c>
      <c r="S9" s="42">
        <f>S$3*$F9/1000*1</f>
        <v>78.568749999999994</v>
      </c>
      <c r="T9" s="42">
        <f>T$3*$F9/1000*2</f>
        <v>157.13749999999999</v>
      </c>
      <c r="U9" s="42">
        <f t="shared" si="57"/>
        <v>157.13749999999999</v>
      </c>
      <c r="V9" s="42">
        <f>V$3*$F9/1000*0.25</f>
        <v>19.642187499999999</v>
      </c>
      <c r="W9" s="42">
        <f>W$3*$F9/1000*0.25</f>
        <v>19.642187499999999</v>
      </c>
      <c r="X9" s="42">
        <f t="shared" si="58"/>
        <v>19.642187499999999</v>
      </c>
      <c r="Y9" s="42">
        <f t="shared" si="59"/>
        <v>78.568749999999994</v>
      </c>
      <c r="Z9" s="42">
        <f>Z$3*$F9/1000*1</f>
        <v>78.568749999999994</v>
      </c>
      <c r="AA9" s="42">
        <f>AA$3*$F9/1000*0.5</f>
        <v>39.284374999999997</v>
      </c>
      <c r="AB9" s="42">
        <f>AB$3*$F9/1000*0.25</f>
        <v>19.642187499999999</v>
      </c>
      <c r="AC9" s="42">
        <f>AC$3*$F9/1000*0.125</f>
        <v>9.8210937499999993</v>
      </c>
      <c r="AD9" s="42">
        <f>AD$3*$F9/1000*0.0625</f>
        <v>4.9105468749999996</v>
      </c>
      <c r="AE9" s="42">
        <f t="shared" ref="AE9:AF9" si="62">AE$3*$F9/1000*1</f>
        <v>78.568749999999994</v>
      </c>
      <c r="AF9" s="42">
        <f t="shared" si="62"/>
        <v>78.568749999999994</v>
      </c>
      <c r="AG9" s="42">
        <f t="shared" si="51"/>
        <v>0</v>
      </c>
      <c r="AH9" s="42">
        <f t="shared" si="52"/>
        <v>78.568749999999994</v>
      </c>
      <c r="AI9" s="42">
        <f t="shared" si="52"/>
        <v>78.568749999999994</v>
      </c>
      <c r="AJ9" s="42">
        <f t="shared" si="52"/>
        <v>78.568749999999994</v>
      </c>
      <c r="AK9" s="42">
        <f t="shared" si="52"/>
        <v>78.568749999999994</v>
      </c>
      <c r="AL9" s="42">
        <f t="shared" si="52"/>
        <v>78.568749999999994</v>
      </c>
      <c r="AM9" s="42">
        <f t="shared" si="52"/>
        <v>78.568749999999994</v>
      </c>
      <c r="AN9" s="42">
        <f>AN$3*$F9/1000*0.125</f>
        <v>9.8210937499999993</v>
      </c>
      <c r="AO9" s="42">
        <f t="shared" si="54"/>
        <v>78.568749999999994</v>
      </c>
      <c r="AP9" s="13"/>
      <c r="AQ9" s="13"/>
      <c r="AR9" s="17" t="str">
        <f t="shared" si="7"/>
        <v>m166_GvpK</v>
      </c>
      <c r="AS9" s="18">
        <f t="shared" si="8"/>
        <v>0.62497869318181809</v>
      </c>
      <c r="AT9" s="18">
        <f t="shared" si="9"/>
        <v>2.4999147727272724</v>
      </c>
      <c r="AU9" s="18">
        <f t="shared" si="10"/>
        <v>2.4999147727272724</v>
      </c>
      <c r="AV9" s="18">
        <f t="shared" si="11"/>
        <v>2.4999147727272724</v>
      </c>
      <c r="AW9" s="18">
        <f t="shared" si="12"/>
        <v>2.4999147727272724</v>
      </c>
      <c r="AX9" s="18">
        <f t="shared" si="13"/>
        <v>2.4999147727272724</v>
      </c>
      <c r="AY9" s="18">
        <f t="shared" si="14"/>
        <v>2.4999147727272724</v>
      </c>
      <c r="AZ9" s="18">
        <f t="shared" si="15"/>
        <v>0</v>
      </c>
      <c r="BA9" s="18">
        <f t="shared" si="16"/>
        <v>2.4999147727272724</v>
      </c>
      <c r="BB9" s="18">
        <f t="shared" si="17"/>
        <v>2.4999147727272724</v>
      </c>
      <c r="BC9" s="18">
        <f t="shared" si="18"/>
        <v>4.9998295454545447</v>
      </c>
      <c r="BD9" s="18">
        <f t="shared" si="19"/>
        <v>4.9998295454545447</v>
      </c>
      <c r="BE9" s="18">
        <f t="shared" si="20"/>
        <v>0.62497869318181809</v>
      </c>
      <c r="BF9" s="18">
        <f t="shared" si="21"/>
        <v>0.62497869318181809</v>
      </c>
      <c r="BG9" s="18">
        <f t="shared" si="22"/>
        <v>0.62497869318181809</v>
      </c>
      <c r="BH9" s="18">
        <f t="shared" si="23"/>
        <v>2.4999147727272724</v>
      </c>
      <c r="BI9" s="18">
        <f t="shared" si="24"/>
        <v>2.4999147727272724</v>
      </c>
      <c r="BJ9" s="18">
        <f t="shared" si="25"/>
        <v>1.2499573863636362</v>
      </c>
      <c r="BK9" s="18">
        <f t="shared" si="26"/>
        <v>0.62497869318181809</v>
      </c>
      <c r="BL9" s="18">
        <f t="shared" si="27"/>
        <v>0.31248934659090905</v>
      </c>
      <c r="BM9" s="18">
        <f>AD9*BM$2/$AQ$2</f>
        <v>0.15624467329545452</v>
      </c>
      <c r="BN9" s="18">
        <f t="shared" si="29"/>
        <v>2.4999147727272724</v>
      </c>
      <c r="BO9" s="18">
        <f t="shared" si="30"/>
        <v>2.4999147727272724</v>
      </c>
      <c r="BP9" s="18">
        <f t="shared" si="31"/>
        <v>0</v>
      </c>
      <c r="BQ9" s="18">
        <f t="shared" si="32"/>
        <v>2.4999147727272724</v>
      </c>
      <c r="BR9" s="18">
        <f t="shared" si="33"/>
        <v>2.4999147727272724</v>
      </c>
      <c r="BS9" s="18">
        <f t="shared" si="34"/>
        <v>2.4999147727272724</v>
      </c>
      <c r="BT9" s="18">
        <f t="shared" si="35"/>
        <v>2.4999147727272724</v>
      </c>
      <c r="BU9" s="18">
        <f t="shared" si="36"/>
        <v>2.4999147727272724</v>
      </c>
      <c r="BV9" s="18">
        <f t="shared" si="37"/>
        <v>2.4999147727272724</v>
      </c>
      <c r="BW9" s="18">
        <f t="shared" si="38"/>
        <v>0.31248934659090905</v>
      </c>
      <c r="BX9" s="18">
        <f t="shared" si="39"/>
        <v>2.4999147727272724</v>
      </c>
      <c r="BY9" s="18" t="e">
        <f>#REF!*BY$2/$AQ$2</f>
        <v>#REF!</v>
      </c>
      <c r="BZ9" s="18" t="e">
        <f>#REF!*BZ$2/$AQ$2</f>
        <v>#REF!</v>
      </c>
      <c r="CA9" s="18" t="e">
        <f>#REF!*CA$2/$AQ$2</f>
        <v>#REF!</v>
      </c>
      <c r="CB9" s="18" t="e">
        <f>#REF!*CB$2/$AQ$2</f>
        <v>#REF!</v>
      </c>
      <c r="CC9" s="18" t="e">
        <f>#REF!*CC$2/$AQ$2</f>
        <v>#REF!</v>
      </c>
      <c r="CD9" s="18" t="e">
        <f>#REF!*CD$2/$AQ$2</f>
        <v>#REF!</v>
      </c>
      <c r="CE9" s="18" t="e">
        <f>#REF!*CE$2/$AQ$2</f>
        <v>#REF!</v>
      </c>
      <c r="CF9" s="18" t="e">
        <f>#REF!*CF$2/$AQ$2</f>
        <v>#REF!</v>
      </c>
      <c r="CG9" s="18" t="e">
        <f>#REF!*CG$2/$AQ$2</f>
        <v>#REF!</v>
      </c>
      <c r="CH9" s="18" t="e">
        <f>#REF!*CH$2/$AQ$2</f>
        <v>#REF!</v>
      </c>
      <c r="CI9" s="18" t="e">
        <f>#REF!*CI$2/$AQ$2</f>
        <v>#REF!</v>
      </c>
      <c r="CJ9" s="18" t="e">
        <f>#REF!*CJ$2/$AQ$2</f>
        <v>#REF!</v>
      </c>
      <c r="CK9" s="18" t="e">
        <f>#REF!*CK$2/$AQ$2</f>
        <v>#REF!</v>
      </c>
      <c r="CL9" s="18" t="e">
        <f>#REF!*CL$2/$AQ$2</f>
        <v>#REF!</v>
      </c>
      <c r="CM9" s="18" t="e">
        <f>#REF!*CM$2/$AQ$2</f>
        <v>#REF!</v>
      </c>
      <c r="CN9" s="18" t="e">
        <f>#REF!*CN$2/$AQ$2</f>
        <v>#REF!</v>
      </c>
      <c r="CO9" s="18" t="e">
        <f>#REF!*CO$2/$AQ$2</f>
        <v>#REF!</v>
      </c>
      <c r="CP9" s="18" t="e">
        <f>#REF!*CP$2/$AQ$2</f>
        <v>#REF!</v>
      </c>
      <c r="CQ9" s="18" t="e">
        <f>#REF!*CQ$2/$AQ$2</f>
        <v>#REF!</v>
      </c>
      <c r="CR9" s="18" t="e">
        <f>#REF!*CR$2/$AQ$2</f>
        <v>#REF!</v>
      </c>
      <c r="CS9" s="18" t="e">
        <f>#REF!*CS$2/$AQ$2</f>
        <v>#REF!</v>
      </c>
      <c r="CT9" s="18" t="e">
        <f>#REF!*CT$2/$AQ$2</f>
        <v>#REF!</v>
      </c>
      <c r="CU9" s="18" t="e">
        <f>#REF!*CU$2/$AQ$2</f>
        <v>#REF!</v>
      </c>
      <c r="CV9" s="18" t="e">
        <f>#REF!*CV$2/$AQ$2</f>
        <v>#REF!</v>
      </c>
      <c r="CW9" s="18" t="e">
        <f>#REF!*CW$2/$AQ$2</f>
        <v>#REF!</v>
      </c>
      <c r="CX9" s="18" t="e">
        <f>#REF!*CX$2/$AQ$2</f>
        <v>#REF!</v>
      </c>
      <c r="CY9" s="18" t="e">
        <f>#REF!*CY$2/$AQ$2</f>
        <v>#REF!</v>
      </c>
      <c r="CZ9" s="18" t="e">
        <f>#REF!*CZ$2/$AQ$2</f>
        <v>#REF!</v>
      </c>
      <c r="DA9" s="18" t="e">
        <f>#REF!*DA$2/$AQ$2</f>
        <v>#REF!</v>
      </c>
      <c r="DB9" s="18" t="e">
        <f>#REF!*DB$2/$AQ$2</f>
        <v>#REF!</v>
      </c>
      <c r="DC9" s="18" t="e">
        <f>#REF!*DC$2/$AQ$2</f>
        <v>#REF!</v>
      </c>
      <c r="DD9" s="18" t="e">
        <f>#REF!*DD$2/$AQ$2</f>
        <v>#REF!</v>
      </c>
      <c r="DE9" s="18" t="e">
        <f>#REF!*DE$2/$AQ$2</f>
        <v>#REF!</v>
      </c>
      <c r="DF9" s="18" t="e">
        <f>#REF!*DF$2/$AQ$2</f>
        <v>#REF!</v>
      </c>
      <c r="DG9" s="18" t="e">
        <f>#REF!*DG$2/$AQ$2</f>
        <v>#REF!</v>
      </c>
      <c r="DH9" s="18" t="e">
        <f>#REF!*DH$2/$AQ$2</f>
        <v>#REF!</v>
      </c>
      <c r="DI9" s="18" t="e">
        <f>#REF!*DI$2/$AQ$2</f>
        <v>#REF!</v>
      </c>
      <c r="DJ9" s="18" t="e">
        <f>#REF!*DJ$2/$AQ$2</f>
        <v>#REF!</v>
      </c>
      <c r="DK9" s="18" t="e">
        <f>#REF!*DK$2/$AQ$2</f>
        <v>#REF!</v>
      </c>
      <c r="DL9" s="18" t="e">
        <f>#REF!*DL$2/$AQ$2</f>
        <v>#REF!</v>
      </c>
      <c r="DM9" s="18" t="e">
        <f>#REF!*DM$2/$AQ$2</f>
        <v>#REF!</v>
      </c>
      <c r="DN9" s="18" t="e">
        <f>#REF!*DN$2/$AQ$2</f>
        <v>#REF!</v>
      </c>
      <c r="DO9" s="18" t="e">
        <f>#REF!*DO$2/$AQ$2</f>
        <v>#REF!</v>
      </c>
      <c r="DP9" s="18" t="e">
        <f>#REF!*DP$2/$AQ$2</f>
        <v>#REF!</v>
      </c>
      <c r="DQ9" s="18" t="e">
        <f>#REF!*DQ$2/$AQ$2</f>
        <v>#REF!</v>
      </c>
      <c r="DR9" s="18" t="e">
        <f>#REF!*DR$2/$AQ$2</f>
        <v>#REF!</v>
      </c>
      <c r="DS9" s="18" t="e">
        <f>#REF!*DS$2/$AQ$2</f>
        <v>#REF!</v>
      </c>
      <c r="DT9" s="18" t="e">
        <f>#REF!*DT$2/$AQ$2</f>
        <v>#REF!</v>
      </c>
      <c r="DU9" s="18" t="e">
        <f>#REF!*DU$2/$AQ$2</f>
        <v>#REF!</v>
      </c>
      <c r="DV9" s="18" t="e">
        <f>#REF!*DV$2/$AQ$2</f>
        <v>#REF!</v>
      </c>
      <c r="DW9" s="18" t="e">
        <f>#REF!*DW$2/$AQ$2</f>
        <v>#REF!</v>
      </c>
      <c r="DX9" s="18" t="e">
        <f>#REF!*DX$2/$AQ$2</f>
        <v>#REF!</v>
      </c>
      <c r="DY9" s="18" t="e">
        <f>#REF!*DY$2/$AQ$2</f>
        <v>#REF!</v>
      </c>
      <c r="DZ9" s="18" t="e">
        <f>#REF!*DZ$2/$AQ$2</f>
        <v>#REF!</v>
      </c>
      <c r="EA9" s="18" t="e">
        <f>#REF!*EA$2/$AQ$2</f>
        <v>#REF!</v>
      </c>
      <c r="EB9" s="18" t="e">
        <f>#REF!*EB$2/$AQ$2</f>
        <v>#REF!</v>
      </c>
      <c r="EC9" s="18" t="e">
        <f>#REF!*EC$2/$AQ$2</f>
        <v>#REF!</v>
      </c>
      <c r="ED9" s="18" t="e">
        <f>#REF!*ED$2/$AQ$2</f>
        <v>#REF!</v>
      </c>
      <c r="EE9" s="18" t="e">
        <f>#REF!*EE$2/$AQ$2</f>
        <v>#REF!</v>
      </c>
      <c r="EF9" s="18" t="e">
        <f>#REF!*EF$2/$AQ$2</f>
        <v>#REF!</v>
      </c>
      <c r="EG9" s="18" t="e">
        <f>#REF!*EG$2/$AQ$2</f>
        <v>#REF!</v>
      </c>
      <c r="EH9" s="18" t="e">
        <f>#REF!*EH$2/$AQ$2</f>
        <v>#REF!</v>
      </c>
      <c r="EI9" s="18" t="e">
        <f>#REF!*EI$2/$AQ$2</f>
        <v>#REF!</v>
      </c>
      <c r="EJ9" s="18" t="e">
        <f>#REF!*EJ$2/$AQ$2</f>
        <v>#REF!</v>
      </c>
      <c r="EL9" s="3" t="str">
        <f t="shared" si="44"/>
        <v>m166_GvpK</v>
      </c>
      <c r="EM9" t="e">
        <f t="shared" si="45"/>
        <v>#REF!</v>
      </c>
      <c r="EN9" t="e">
        <f t="shared" si="40"/>
        <v>#REF!</v>
      </c>
    </row>
    <row r="10" spans="1:144" x14ac:dyDescent="0.75">
      <c r="A10" s="13"/>
      <c r="B10" s="14" t="s">
        <v>21</v>
      </c>
      <c r="C10" s="38">
        <v>51.8</v>
      </c>
      <c r="D10" s="37">
        <f t="shared" si="46"/>
        <v>15.269650832019101</v>
      </c>
      <c r="E10" s="39">
        <v>5219</v>
      </c>
      <c r="F10" s="47">
        <f t="shared" si="47"/>
        <v>3392.35</v>
      </c>
      <c r="G10" s="41"/>
      <c r="H10" s="41"/>
      <c r="I10" s="41" t="str">
        <f t="shared" si="48"/>
        <v xml:space="preserve">m167_GvpN </v>
      </c>
      <c r="J10" s="42">
        <f t="shared" si="55"/>
        <v>21.202187500000001</v>
      </c>
      <c r="K10" s="42">
        <f t="shared" si="56"/>
        <v>84.808750000000003</v>
      </c>
      <c r="L10" s="42">
        <f>L$3*$F10/1000*1</f>
        <v>84.808750000000003</v>
      </c>
      <c r="M10" s="42">
        <f t="shared" si="60"/>
        <v>84.808750000000003</v>
      </c>
      <c r="N10" s="42">
        <f>N$3*$F10/1000*1</f>
        <v>84.808750000000003</v>
      </c>
      <c r="O10" s="42">
        <f>O$3*$F10/1000*1</f>
        <v>84.808750000000003</v>
      </c>
      <c r="P10" s="42">
        <f>P$3*$F10/1000*0</f>
        <v>0</v>
      </c>
      <c r="Q10" s="42">
        <f t="shared" si="49"/>
        <v>0</v>
      </c>
      <c r="R10" s="42">
        <f t="shared" si="61"/>
        <v>84.808750000000003</v>
      </c>
      <c r="S10" s="42">
        <f t="shared" si="61"/>
        <v>84.808750000000003</v>
      </c>
      <c r="T10" s="42">
        <f>T$3*$F10/1000*1</f>
        <v>84.808750000000003</v>
      </c>
      <c r="U10" s="42">
        <f t="shared" si="57"/>
        <v>169.61750000000001</v>
      </c>
      <c r="V10" s="42">
        <f>V$3*$F10/1000*0.25</f>
        <v>21.202187500000001</v>
      </c>
      <c r="W10" s="42">
        <f>W$3*$F10/1000*0.25</f>
        <v>21.202187500000001</v>
      </c>
      <c r="X10" s="42">
        <f t="shared" si="58"/>
        <v>21.202187500000001</v>
      </c>
      <c r="Y10" s="42">
        <f t="shared" si="59"/>
        <v>84.808750000000003</v>
      </c>
      <c r="Z10" s="42">
        <f t="shared" si="50"/>
        <v>84.808750000000003</v>
      </c>
      <c r="AA10" s="42">
        <f t="shared" si="50"/>
        <v>84.808750000000003</v>
      </c>
      <c r="AB10" s="42">
        <f t="shared" si="50"/>
        <v>84.808750000000003</v>
      </c>
      <c r="AC10" s="42">
        <f t="shared" si="50"/>
        <v>84.808750000000003</v>
      </c>
      <c r="AD10" s="42">
        <f t="shared" si="50"/>
        <v>84.808750000000003</v>
      </c>
      <c r="AE10" s="42">
        <f t="shared" ref="AE10" si="63">AE$3*$F10/1000*0</f>
        <v>0</v>
      </c>
      <c r="AF10" s="42">
        <f>AF$3*$F10/1000*1</f>
        <v>84.808750000000003</v>
      </c>
      <c r="AG10" s="42">
        <f t="shared" si="51"/>
        <v>0</v>
      </c>
      <c r="AH10" s="42">
        <f>AH$3*$F10/1000*0</f>
        <v>0</v>
      </c>
      <c r="AI10" s="42">
        <f t="shared" ref="AI10:AL10" si="64">AI$3*$F10/1000*0</f>
        <v>0</v>
      </c>
      <c r="AJ10" s="42">
        <f t="shared" si="64"/>
        <v>0</v>
      </c>
      <c r="AK10" s="42">
        <f t="shared" si="64"/>
        <v>0</v>
      </c>
      <c r="AL10" s="42">
        <f t="shared" si="64"/>
        <v>0</v>
      </c>
      <c r="AM10" s="42">
        <f>AM$3*$F10/1000*1</f>
        <v>84.808750000000003</v>
      </c>
      <c r="AN10" s="42">
        <f>AN$3*$F10/1000*0.25</f>
        <v>21.202187500000001</v>
      </c>
      <c r="AO10" s="42">
        <f t="shared" si="54"/>
        <v>84.808750000000003</v>
      </c>
      <c r="AP10" s="13"/>
      <c r="AQ10" s="13"/>
      <c r="AR10" s="17" t="str">
        <f t="shared" si="7"/>
        <v xml:space="preserve">m167_GvpN </v>
      </c>
      <c r="AS10" s="18">
        <f t="shared" si="8"/>
        <v>0.67461505681818179</v>
      </c>
      <c r="AT10" s="18">
        <f t="shared" si="9"/>
        <v>2.6984602272727272</v>
      </c>
      <c r="AU10" s="18">
        <f t="shared" si="10"/>
        <v>2.6984602272727272</v>
      </c>
      <c r="AV10" s="18">
        <f t="shared" si="11"/>
        <v>2.6984602272727272</v>
      </c>
      <c r="AW10" s="18">
        <f t="shared" si="12"/>
        <v>2.6984602272727272</v>
      </c>
      <c r="AX10" s="18">
        <f t="shared" si="13"/>
        <v>2.6984602272727272</v>
      </c>
      <c r="AY10" s="18">
        <f t="shared" si="14"/>
        <v>0</v>
      </c>
      <c r="AZ10" s="18">
        <f t="shared" si="15"/>
        <v>0</v>
      </c>
      <c r="BA10" s="18">
        <f t="shared" si="16"/>
        <v>2.6984602272727272</v>
      </c>
      <c r="BB10" s="18">
        <f t="shared" si="17"/>
        <v>2.6984602272727272</v>
      </c>
      <c r="BC10" s="18">
        <f t="shared" si="18"/>
        <v>2.6984602272727272</v>
      </c>
      <c r="BD10" s="18">
        <f t="shared" si="19"/>
        <v>5.3969204545454543</v>
      </c>
      <c r="BE10" s="18">
        <f t="shared" si="20"/>
        <v>0.67461505681818179</v>
      </c>
      <c r="BF10" s="18">
        <f t="shared" si="21"/>
        <v>0.67461505681818179</v>
      </c>
      <c r="BG10" s="18">
        <f t="shared" si="22"/>
        <v>0.67461505681818179</v>
      </c>
      <c r="BH10" s="18">
        <f t="shared" si="23"/>
        <v>2.6984602272727272</v>
      </c>
      <c r="BI10" s="18">
        <f t="shared" si="24"/>
        <v>2.6984602272727272</v>
      </c>
      <c r="BJ10" s="18">
        <f t="shared" si="25"/>
        <v>2.6984602272727272</v>
      </c>
      <c r="BK10" s="18">
        <f t="shared" si="26"/>
        <v>2.6984602272727272</v>
      </c>
      <c r="BL10" s="18">
        <f t="shared" si="27"/>
        <v>2.6984602272727272</v>
      </c>
      <c r="BM10" s="18">
        <f t="shared" si="28"/>
        <v>2.6984602272727272</v>
      </c>
      <c r="BN10" s="18">
        <f t="shared" si="29"/>
        <v>0</v>
      </c>
      <c r="BO10" s="18">
        <f t="shared" si="30"/>
        <v>2.6984602272727272</v>
      </c>
      <c r="BP10" s="18">
        <f t="shared" si="31"/>
        <v>0</v>
      </c>
      <c r="BQ10" s="18">
        <f t="shared" si="32"/>
        <v>0</v>
      </c>
      <c r="BR10" s="18">
        <f t="shared" si="33"/>
        <v>0</v>
      </c>
      <c r="BS10" s="18">
        <f t="shared" si="34"/>
        <v>0</v>
      </c>
      <c r="BT10" s="18">
        <f t="shared" si="35"/>
        <v>0</v>
      </c>
      <c r="BU10" s="18">
        <f t="shared" si="36"/>
        <v>0</v>
      </c>
      <c r="BV10" s="18">
        <f t="shared" si="37"/>
        <v>2.6984602272727272</v>
      </c>
      <c r="BW10" s="18">
        <f t="shared" si="38"/>
        <v>0.67461505681818179</v>
      </c>
      <c r="BX10" s="18">
        <f t="shared" si="39"/>
        <v>2.6984602272727272</v>
      </c>
      <c r="BY10" s="18" t="e">
        <f>#REF!*BY$2/$AQ$2</f>
        <v>#REF!</v>
      </c>
      <c r="BZ10" s="18" t="e">
        <f>#REF!*BZ$2/$AQ$2</f>
        <v>#REF!</v>
      </c>
      <c r="CA10" s="18" t="e">
        <f>#REF!*CA$2/$AQ$2</f>
        <v>#REF!</v>
      </c>
      <c r="CB10" s="18" t="e">
        <f>#REF!*CB$2/$AQ$2</f>
        <v>#REF!</v>
      </c>
      <c r="CC10" s="18" t="e">
        <f>#REF!*CC$2/$AQ$2</f>
        <v>#REF!</v>
      </c>
      <c r="CD10" s="18" t="e">
        <f>#REF!*CD$2/$AQ$2</f>
        <v>#REF!</v>
      </c>
      <c r="CE10" s="18" t="e">
        <f>#REF!*CE$2/$AQ$2</f>
        <v>#REF!</v>
      </c>
      <c r="CF10" s="18" t="e">
        <f>#REF!*CF$2/$AQ$2</f>
        <v>#REF!</v>
      </c>
      <c r="CG10" s="18" t="e">
        <f>#REF!*CG$2/$AQ$2</f>
        <v>#REF!</v>
      </c>
      <c r="CH10" s="18" t="e">
        <f>#REF!*CH$2/$AQ$2</f>
        <v>#REF!</v>
      </c>
      <c r="CI10" s="18" t="e">
        <f>#REF!*CI$2/$AQ$2</f>
        <v>#REF!</v>
      </c>
      <c r="CJ10" s="18" t="e">
        <f>#REF!*CJ$2/$AQ$2</f>
        <v>#REF!</v>
      </c>
      <c r="CK10" s="18" t="e">
        <f>#REF!*CK$2/$AQ$2</f>
        <v>#REF!</v>
      </c>
      <c r="CL10" s="18" t="e">
        <f>#REF!*CL$2/$AQ$2</f>
        <v>#REF!</v>
      </c>
      <c r="CM10" s="18" t="e">
        <f>#REF!*CM$2/$AQ$2</f>
        <v>#REF!</v>
      </c>
      <c r="CN10" s="18" t="e">
        <f>#REF!*CN$2/$AQ$2</f>
        <v>#REF!</v>
      </c>
      <c r="CO10" s="18" t="e">
        <f>#REF!*CO$2/$AQ$2</f>
        <v>#REF!</v>
      </c>
      <c r="CP10" s="18" t="e">
        <f>#REF!*CP$2/$AQ$2</f>
        <v>#REF!</v>
      </c>
      <c r="CQ10" s="18" t="e">
        <f>#REF!*CQ$2/$AQ$2</f>
        <v>#REF!</v>
      </c>
      <c r="CR10" s="18" t="e">
        <f>#REF!*CR$2/$AQ$2</f>
        <v>#REF!</v>
      </c>
      <c r="CS10" s="18" t="e">
        <f>#REF!*CS$2/$AQ$2</f>
        <v>#REF!</v>
      </c>
      <c r="CT10" s="18" t="e">
        <f>#REF!*CT$2/$AQ$2</f>
        <v>#REF!</v>
      </c>
      <c r="CU10" s="18" t="e">
        <f>#REF!*CU$2/$AQ$2</f>
        <v>#REF!</v>
      </c>
      <c r="CV10" s="18" t="e">
        <f>#REF!*CV$2/$AQ$2</f>
        <v>#REF!</v>
      </c>
      <c r="CW10" s="18" t="e">
        <f>#REF!*CW$2/$AQ$2</f>
        <v>#REF!</v>
      </c>
      <c r="CX10" s="18" t="e">
        <f>#REF!*CX$2/$AQ$2</f>
        <v>#REF!</v>
      </c>
      <c r="CY10" s="18" t="e">
        <f>#REF!*CY$2/$AQ$2</f>
        <v>#REF!</v>
      </c>
      <c r="CZ10" s="18" t="e">
        <f>#REF!*CZ$2/$AQ$2</f>
        <v>#REF!</v>
      </c>
      <c r="DA10" s="18" t="e">
        <f>#REF!*DA$2/$AQ$2</f>
        <v>#REF!</v>
      </c>
      <c r="DB10" s="18" t="e">
        <f>#REF!*DB$2/$AQ$2</f>
        <v>#REF!</v>
      </c>
      <c r="DC10" s="18" t="e">
        <f>#REF!*DC$2/$AQ$2</f>
        <v>#REF!</v>
      </c>
      <c r="DD10" s="18" t="e">
        <f>#REF!*DD$2/$AQ$2</f>
        <v>#REF!</v>
      </c>
      <c r="DE10" s="18" t="e">
        <f>#REF!*DE$2/$AQ$2</f>
        <v>#REF!</v>
      </c>
      <c r="DF10" s="18" t="e">
        <f>#REF!*DF$2/$AQ$2</f>
        <v>#REF!</v>
      </c>
      <c r="DG10" s="18" t="e">
        <f>#REF!*DG$2/$AQ$2</f>
        <v>#REF!</v>
      </c>
      <c r="DH10" s="18" t="e">
        <f>#REF!*DH$2/$AQ$2</f>
        <v>#REF!</v>
      </c>
      <c r="DI10" s="18" t="e">
        <f>#REF!*DI$2/$AQ$2</f>
        <v>#REF!</v>
      </c>
      <c r="DJ10" s="18" t="e">
        <f>#REF!*DJ$2/$AQ$2</f>
        <v>#REF!</v>
      </c>
      <c r="DK10" s="18" t="e">
        <f>#REF!*DK$2/$AQ$2</f>
        <v>#REF!</v>
      </c>
      <c r="DL10" s="18" t="e">
        <f>#REF!*DL$2/$AQ$2</f>
        <v>#REF!</v>
      </c>
      <c r="DM10" s="18" t="e">
        <f>#REF!*DM$2/$AQ$2</f>
        <v>#REF!</v>
      </c>
      <c r="DN10" s="18" t="e">
        <f>#REF!*DN$2/$AQ$2</f>
        <v>#REF!</v>
      </c>
      <c r="DO10" s="18" t="e">
        <f>#REF!*DO$2/$AQ$2</f>
        <v>#REF!</v>
      </c>
      <c r="DP10" s="18" t="e">
        <f>#REF!*DP$2/$AQ$2</f>
        <v>#REF!</v>
      </c>
      <c r="DQ10" s="18" t="e">
        <f>#REF!*DQ$2/$AQ$2</f>
        <v>#REF!</v>
      </c>
      <c r="DR10" s="18" t="e">
        <f>#REF!*DR$2/$AQ$2</f>
        <v>#REF!</v>
      </c>
      <c r="DS10" s="18" t="e">
        <f>#REF!*DS$2/$AQ$2</f>
        <v>#REF!</v>
      </c>
      <c r="DT10" s="18" t="e">
        <f>#REF!*DT$2/$AQ$2</f>
        <v>#REF!</v>
      </c>
      <c r="DU10" s="18" t="e">
        <f>#REF!*DU$2/$AQ$2</f>
        <v>#REF!</v>
      </c>
      <c r="DV10" s="18" t="e">
        <f>#REF!*DV$2/$AQ$2</f>
        <v>#REF!</v>
      </c>
      <c r="DW10" s="18" t="e">
        <f>#REF!*DW$2/$AQ$2</f>
        <v>#REF!</v>
      </c>
      <c r="DX10" s="18" t="e">
        <f>#REF!*DX$2/$AQ$2</f>
        <v>#REF!</v>
      </c>
      <c r="DY10" s="18" t="e">
        <f>#REF!*DY$2/$AQ$2</f>
        <v>#REF!</v>
      </c>
      <c r="DZ10" s="18" t="e">
        <f>#REF!*DZ$2/$AQ$2</f>
        <v>#REF!</v>
      </c>
      <c r="EA10" s="18" t="e">
        <f>#REF!*EA$2/$AQ$2</f>
        <v>#REF!</v>
      </c>
      <c r="EB10" s="18" t="e">
        <f>#REF!*EB$2/$AQ$2</f>
        <v>#REF!</v>
      </c>
      <c r="EC10" s="18" t="e">
        <f>#REF!*EC$2/$AQ$2</f>
        <v>#REF!</v>
      </c>
      <c r="ED10" s="18" t="e">
        <f>#REF!*ED$2/$AQ$2</f>
        <v>#REF!</v>
      </c>
      <c r="EE10" s="18" t="e">
        <f>#REF!*EE$2/$AQ$2</f>
        <v>#REF!</v>
      </c>
      <c r="EF10" s="18" t="e">
        <f>#REF!*EF$2/$AQ$2</f>
        <v>#REF!</v>
      </c>
      <c r="EG10" s="18" t="e">
        <f>#REF!*EG$2/$AQ$2</f>
        <v>#REF!</v>
      </c>
      <c r="EH10" s="18" t="e">
        <f>#REF!*EH$2/$AQ$2</f>
        <v>#REF!</v>
      </c>
      <c r="EI10" s="18" t="e">
        <f>#REF!*EI$2/$AQ$2</f>
        <v>#REF!</v>
      </c>
      <c r="EJ10" s="18" t="e">
        <f>#REF!*EJ$2/$AQ$2</f>
        <v>#REF!</v>
      </c>
      <c r="EL10" s="3" t="str">
        <f t="shared" si="44"/>
        <v xml:space="preserve">m167_GvpN </v>
      </c>
      <c r="EM10" t="e">
        <f t="shared" si="45"/>
        <v>#REF!</v>
      </c>
      <c r="EN10" t="e">
        <f t="shared" si="40"/>
        <v>#REF!</v>
      </c>
    </row>
    <row r="11" spans="1:144" x14ac:dyDescent="0.75">
      <c r="A11" s="13"/>
      <c r="B11" s="14" t="s">
        <v>134</v>
      </c>
      <c r="C11" s="38">
        <v>45.5</v>
      </c>
      <c r="D11" s="37">
        <f t="shared" si="46"/>
        <v>14.821088291340249</v>
      </c>
      <c r="E11" s="39">
        <v>4723</v>
      </c>
      <c r="F11" s="47">
        <f t="shared" si="47"/>
        <v>3069.9500000000003</v>
      </c>
      <c r="G11" s="41"/>
      <c r="H11" s="41"/>
      <c r="I11" s="41" t="str">
        <f t="shared" si="48"/>
        <v>m168_GvpV</v>
      </c>
      <c r="J11" s="42">
        <f t="shared" si="55"/>
        <v>19.1871875</v>
      </c>
      <c r="K11" s="42">
        <f t="shared" si="56"/>
        <v>76.748750000000001</v>
      </c>
      <c r="L11" s="42">
        <f>L$3*$F11/1000*0</f>
        <v>0</v>
      </c>
      <c r="M11" s="42">
        <f>M$3*$F11/1000*0</f>
        <v>0</v>
      </c>
      <c r="N11" s="42">
        <f>N$3*$F11/1000*0</f>
        <v>0</v>
      </c>
      <c r="O11" s="42">
        <f>O$3*$F11/1000*0</f>
        <v>0</v>
      </c>
      <c r="P11" s="42">
        <f>P$3*$F11/1000*0</f>
        <v>0</v>
      </c>
      <c r="Q11" s="42">
        <f t="shared" si="49"/>
        <v>0</v>
      </c>
      <c r="R11" s="42">
        <f t="shared" si="49"/>
        <v>0</v>
      </c>
      <c r="S11" s="42">
        <f t="shared" si="49"/>
        <v>0</v>
      </c>
      <c r="T11" s="42">
        <f>T$3*$F11/1000*0</f>
        <v>0</v>
      </c>
      <c r="U11" s="42">
        <f>U$3*$F11/1000*0</f>
        <v>0</v>
      </c>
      <c r="V11" s="42">
        <f>V$3*$F11/1000*0.25</f>
        <v>19.1871875</v>
      </c>
      <c r="W11" s="42">
        <f t="shared" si="50"/>
        <v>76.748750000000001</v>
      </c>
      <c r="X11" s="42">
        <f>X$3*$F11/1000*0</f>
        <v>0</v>
      </c>
      <c r="Y11" s="42">
        <f t="shared" si="59"/>
        <v>76.748750000000001</v>
      </c>
      <c r="Z11" s="42">
        <f t="shared" si="50"/>
        <v>76.748750000000001</v>
      </c>
      <c r="AA11" s="42">
        <f t="shared" si="50"/>
        <v>76.748750000000001</v>
      </c>
      <c r="AB11" s="42">
        <f t="shared" si="50"/>
        <v>76.748750000000001</v>
      </c>
      <c r="AC11" s="42">
        <f t="shared" si="50"/>
        <v>76.748750000000001</v>
      </c>
      <c r="AD11" s="42">
        <f t="shared" si="50"/>
        <v>76.748750000000001</v>
      </c>
      <c r="AE11" s="42">
        <f t="shared" si="50"/>
        <v>76.748750000000001</v>
      </c>
      <c r="AF11" s="42">
        <f>AF$3*$F11/1000*0</f>
        <v>0</v>
      </c>
      <c r="AG11" s="42">
        <f t="shared" si="51"/>
        <v>0</v>
      </c>
      <c r="AH11" s="42">
        <f>AH$3*$F11/1000*1</f>
        <v>76.748750000000001</v>
      </c>
      <c r="AI11" s="42">
        <f t="shared" ref="AI11:AM12" si="65">AI$3*$F11/1000*1</f>
        <v>76.748750000000001</v>
      </c>
      <c r="AJ11" s="42">
        <f t="shared" si="65"/>
        <v>76.748750000000001</v>
      </c>
      <c r="AK11" s="42">
        <f t="shared" si="65"/>
        <v>76.748750000000001</v>
      </c>
      <c r="AL11" s="42">
        <f t="shared" si="65"/>
        <v>76.748750000000001</v>
      </c>
      <c r="AM11" s="42">
        <f>AM$3*$F11/1000*0</f>
        <v>0</v>
      </c>
      <c r="AN11" s="42">
        <f>AN$3*$F11/1000*0.125</f>
        <v>9.5935937500000001</v>
      </c>
      <c r="AO11" s="42">
        <f t="shared" si="54"/>
        <v>76.748750000000001</v>
      </c>
      <c r="AP11" s="13"/>
      <c r="AQ11" s="13"/>
      <c r="AR11" s="17" t="str">
        <f t="shared" si="7"/>
        <v>m168_GvpV</v>
      </c>
      <c r="AS11" s="18">
        <f t="shared" si="8"/>
        <v>0.61050142045454547</v>
      </c>
      <c r="AT11" s="18">
        <f t="shared" si="9"/>
        <v>2.4420056818181819</v>
      </c>
      <c r="AU11" s="18">
        <f t="shared" si="10"/>
        <v>0</v>
      </c>
      <c r="AV11" s="18">
        <f t="shared" si="11"/>
        <v>0</v>
      </c>
      <c r="AW11" s="18">
        <f t="shared" si="12"/>
        <v>0</v>
      </c>
      <c r="AX11" s="18">
        <f t="shared" si="13"/>
        <v>0</v>
      </c>
      <c r="AY11" s="18">
        <f t="shared" si="14"/>
        <v>0</v>
      </c>
      <c r="AZ11" s="18">
        <f t="shared" si="15"/>
        <v>0</v>
      </c>
      <c r="BA11" s="18">
        <f t="shared" si="16"/>
        <v>0</v>
      </c>
      <c r="BB11" s="18">
        <f t="shared" si="17"/>
        <v>0</v>
      </c>
      <c r="BC11" s="18">
        <f t="shared" si="18"/>
        <v>0</v>
      </c>
      <c r="BD11" s="18">
        <f t="shared" si="19"/>
        <v>0</v>
      </c>
      <c r="BE11" s="18">
        <f t="shared" si="20"/>
        <v>0.61050142045454547</v>
      </c>
      <c r="BF11" s="18">
        <f t="shared" si="21"/>
        <v>2.4420056818181819</v>
      </c>
      <c r="BG11" s="18">
        <f t="shared" si="22"/>
        <v>0</v>
      </c>
      <c r="BH11" s="18">
        <f t="shared" si="23"/>
        <v>2.4420056818181819</v>
      </c>
      <c r="BI11" s="18">
        <f t="shared" si="24"/>
        <v>2.4420056818181819</v>
      </c>
      <c r="BJ11" s="18">
        <f t="shared" si="25"/>
        <v>2.4420056818181819</v>
      </c>
      <c r="BK11" s="18">
        <f t="shared" si="26"/>
        <v>2.4420056818181819</v>
      </c>
      <c r="BL11" s="18">
        <f t="shared" si="27"/>
        <v>2.4420056818181819</v>
      </c>
      <c r="BM11" s="18">
        <f t="shared" si="28"/>
        <v>2.4420056818181819</v>
      </c>
      <c r="BN11" s="18">
        <f t="shared" si="29"/>
        <v>2.4420056818181819</v>
      </c>
      <c r="BO11" s="18">
        <f t="shared" si="30"/>
        <v>0</v>
      </c>
      <c r="BP11" s="18">
        <f t="shared" si="31"/>
        <v>0</v>
      </c>
      <c r="BQ11" s="18">
        <f t="shared" si="32"/>
        <v>2.4420056818181819</v>
      </c>
      <c r="BR11" s="18">
        <f t="shared" si="33"/>
        <v>2.4420056818181819</v>
      </c>
      <c r="BS11" s="18">
        <f t="shared" si="34"/>
        <v>2.4420056818181819</v>
      </c>
      <c r="BT11" s="18">
        <f t="shared" si="35"/>
        <v>2.4420056818181819</v>
      </c>
      <c r="BU11" s="18">
        <f t="shared" si="36"/>
        <v>2.4420056818181819</v>
      </c>
      <c r="BV11" s="18">
        <f t="shared" si="37"/>
        <v>0</v>
      </c>
      <c r="BW11" s="18">
        <f t="shared" si="38"/>
        <v>0.30525071022727274</v>
      </c>
      <c r="BX11" s="18">
        <f t="shared" si="39"/>
        <v>2.4420056818181819</v>
      </c>
      <c r="BY11" s="18" t="e">
        <f>#REF!*BY$2/$AQ$2</f>
        <v>#REF!</v>
      </c>
      <c r="BZ11" s="18" t="e">
        <f>#REF!*BZ$2/$AQ$2</f>
        <v>#REF!</v>
      </c>
      <c r="CA11" s="18" t="e">
        <f>#REF!*CA$2/$AQ$2</f>
        <v>#REF!</v>
      </c>
      <c r="CB11" s="18" t="e">
        <f>#REF!*CB$2/$AQ$2</f>
        <v>#REF!</v>
      </c>
      <c r="CC11" s="18" t="e">
        <f>#REF!*CC$2/$AQ$2</f>
        <v>#REF!</v>
      </c>
      <c r="CD11" s="18" t="e">
        <f>#REF!*CD$2/$AQ$2</f>
        <v>#REF!</v>
      </c>
      <c r="CE11" s="18" t="e">
        <f>#REF!*CE$2/$AQ$2</f>
        <v>#REF!</v>
      </c>
      <c r="CF11" s="18" t="e">
        <f>#REF!*CF$2/$AQ$2</f>
        <v>#REF!</v>
      </c>
      <c r="CG11" s="18" t="e">
        <f>#REF!*CG$2/$AQ$2</f>
        <v>#REF!</v>
      </c>
      <c r="CH11" s="18" t="e">
        <f>#REF!*CH$2/$AQ$2</f>
        <v>#REF!</v>
      </c>
      <c r="CI11" s="18" t="e">
        <f>#REF!*CI$2/$AQ$2</f>
        <v>#REF!</v>
      </c>
      <c r="CJ11" s="18" t="e">
        <f>#REF!*CJ$2/$AQ$2</f>
        <v>#REF!</v>
      </c>
      <c r="CK11" s="18" t="e">
        <f>#REF!*CK$2/$AQ$2</f>
        <v>#REF!</v>
      </c>
      <c r="CL11" s="18" t="e">
        <f>#REF!*CL$2/$AQ$2</f>
        <v>#REF!</v>
      </c>
      <c r="CM11" s="18" t="e">
        <f>#REF!*CM$2/$AQ$2</f>
        <v>#REF!</v>
      </c>
      <c r="CN11" s="18" t="e">
        <f>#REF!*CN$2/$AQ$2</f>
        <v>#REF!</v>
      </c>
      <c r="CO11" s="18" t="e">
        <f>#REF!*CO$2/$AQ$2</f>
        <v>#REF!</v>
      </c>
      <c r="CP11" s="18" t="e">
        <f>#REF!*CP$2/$AQ$2</f>
        <v>#REF!</v>
      </c>
      <c r="CQ11" s="18" t="e">
        <f>#REF!*CQ$2/$AQ$2</f>
        <v>#REF!</v>
      </c>
      <c r="CR11" s="18" t="e">
        <f>#REF!*CR$2/$AQ$2</f>
        <v>#REF!</v>
      </c>
      <c r="CS11" s="18" t="e">
        <f>#REF!*CS$2/$AQ$2</f>
        <v>#REF!</v>
      </c>
      <c r="CT11" s="18" t="e">
        <f>#REF!*CT$2/$AQ$2</f>
        <v>#REF!</v>
      </c>
      <c r="CU11" s="18" t="e">
        <f>#REF!*CU$2/$AQ$2</f>
        <v>#REF!</v>
      </c>
      <c r="CV11" s="18" t="e">
        <f>#REF!*CV$2/$AQ$2</f>
        <v>#REF!</v>
      </c>
      <c r="CW11" s="18" t="e">
        <f>#REF!*CW$2/$AQ$2</f>
        <v>#REF!</v>
      </c>
      <c r="CX11" s="18" t="e">
        <f>#REF!*CX$2/$AQ$2</f>
        <v>#REF!</v>
      </c>
      <c r="CY11" s="18" t="e">
        <f>#REF!*CY$2/$AQ$2</f>
        <v>#REF!</v>
      </c>
      <c r="CZ11" s="18" t="e">
        <f>#REF!*CZ$2/$AQ$2</f>
        <v>#REF!</v>
      </c>
      <c r="DA11" s="18" t="e">
        <f>#REF!*DA$2/$AQ$2</f>
        <v>#REF!</v>
      </c>
      <c r="DB11" s="18" t="e">
        <f>#REF!*DB$2/$AQ$2</f>
        <v>#REF!</v>
      </c>
      <c r="DC11" s="18" t="e">
        <f>#REF!*DC$2/$AQ$2</f>
        <v>#REF!</v>
      </c>
      <c r="DD11" s="18" t="e">
        <f>#REF!*DD$2/$AQ$2</f>
        <v>#REF!</v>
      </c>
      <c r="DE11" s="18" t="e">
        <f>#REF!*DE$2/$AQ$2</f>
        <v>#REF!</v>
      </c>
      <c r="DF11" s="18" t="e">
        <f>#REF!*DF$2/$AQ$2</f>
        <v>#REF!</v>
      </c>
      <c r="DG11" s="18" t="e">
        <f>#REF!*DG$2/$AQ$2</f>
        <v>#REF!</v>
      </c>
      <c r="DH11" s="18" t="e">
        <f>#REF!*DH$2/$AQ$2</f>
        <v>#REF!</v>
      </c>
      <c r="DI11" s="18" t="e">
        <f>#REF!*DI$2/$AQ$2</f>
        <v>#REF!</v>
      </c>
      <c r="DJ11" s="18" t="e">
        <f>#REF!*DJ$2/$AQ$2</f>
        <v>#REF!</v>
      </c>
      <c r="DK11" s="18" t="e">
        <f>#REF!*DK$2/$AQ$2</f>
        <v>#REF!</v>
      </c>
      <c r="DL11" s="18" t="e">
        <f>#REF!*DL$2/$AQ$2</f>
        <v>#REF!</v>
      </c>
      <c r="DM11" s="18" t="e">
        <f>#REF!*DM$2/$AQ$2</f>
        <v>#REF!</v>
      </c>
      <c r="DN11" s="18" t="e">
        <f>#REF!*DN$2/$AQ$2</f>
        <v>#REF!</v>
      </c>
      <c r="DO11" s="18" t="e">
        <f>#REF!*DO$2/$AQ$2</f>
        <v>#REF!</v>
      </c>
      <c r="DP11" s="18" t="e">
        <f>#REF!*DP$2/$AQ$2</f>
        <v>#REF!</v>
      </c>
      <c r="DQ11" s="18" t="e">
        <f>#REF!*DQ$2/$AQ$2</f>
        <v>#REF!</v>
      </c>
      <c r="DR11" s="18" t="e">
        <f>#REF!*DR$2/$AQ$2</f>
        <v>#REF!</v>
      </c>
      <c r="DS11" s="18" t="e">
        <f>#REF!*DS$2/$AQ$2</f>
        <v>#REF!</v>
      </c>
      <c r="DT11" s="18" t="e">
        <f>#REF!*DT$2/$AQ$2</f>
        <v>#REF!</v>
      </c>
      <c r="DU11" s="18" t="e">
        <f>#REF!*DU$2/$AQ$2</f>
        <v>#REF!</v>
      </c>
      <c r="DV11" s="18" t="e">
        <f>#REF!*DV$2/$AQ$2</f>
        <v>#REF!</v>
      </c>
      <c r="DW11" s="18" t="e">
        <f>#REF!*DW$2/$AQ$2</f>
        <v>#REF!</v>
      </c>
      <c r="DX11" s="18" t="e">
        <f>#REF!*DX$2/$AQ$2</f>
        <v>#REF!</v>
      </c>
      <c r="DY11" s="18" t="e">
        <f>#REF!*DY$2/$AQ$2</f>
        <v>#REF!</v>
      </c>
      <c r="DZ11" s="18" t="e">
        <f>#REF!*DZ$2/$AQ$2</f>
        <v>#REF!</v>
      </c>
      <c r="EA11" s="18" t="e">
        <f>#REF!*EA$2/$AQ$2</f>
        <v>#REF!</v>
      </c>
      <c r="EB11" s="18" t="e">
        <f>#REF!*EB$2/$AQ$2</f>
        <v>#REF!</v>
      </c>
      <c r="EC11" s="18" t="e">
        <f>#REF!*EC$2/$AQ$2</f>
        <v>#REF!</v>
      </c>
      <c r="ED11" s="18" t="e">
        <f>#REF!*ED$2/$AQ$2</f>
        <v>#REF!</v>
      </c>
      <c r="EE11" s="18" t="e">
        <f>#REF!*EE$2/$AQ$2</f>
        <v>#REF!</v>
      </c>
      <c r="EF11" s="18" t="e">
        <f>#REF!*EF$2/$AQ$2</f>
        <v>#REF!</v>
      </c>
      <c r="EG11" s="18" t="e">
        <f>#REF!*EG$2/$AQ$2</f>
        <v>#REF!</v>
      </c>
      <c r="EH11" s="18" t="e">
        <f>#REF!*EH$2/$AQ$2</f>
        <v>#REF!</v>
      </c>
      <c r="EI11" s="18" t="e">
        <f>#REF!*EI$2/$AQ$2</f>
        <v>#REF!</v>
      </c>
      <c r="EJ11" s="18" t="e">
        <f>#REF!*EJ$2/$AQ$2</f>
        <v>#REF!</v>
      </c>
      <c r="EL11" s="3" t="str">
        <f t="shared" si="44"/>
        <v>m168_GvpV</v>
      </c>
      <c r="EM11" t="e">
        <f t="shared" si="45"/>
        <v>#REF!</v>
      </c>
      <c r="EN11" t="e">
        <f t="shared" si="40"/>
        <v>#REF!</v>
      </c>
    </row>
    <row r="12" spans="1:144" x14ac:dyDescent="0.75">
      <c r="A12" s="13"/>
      <c r="B12" s="14" t="s">
        <v>133</v>
      </c>
      <c r="C12" s="38">
        <v>50.7</v>
      </c>
      <c r="D12" s="37">
        <f t="shared" si="46"/>
        <v>15.451664025356576</v>
      </c>
      <c r="E12" s="39">
        <v>5048</v>
      </c>
      <c r="F12" s="47">
        <f t="shared" si="47"/>
        <v>3281.2000000000003</v>
      </c>
      <c r="G12" s="41"/>
      <c r="H12" s="41"/>
      <c r="I12" s="41" t="str">
        <f t="shared" si="48"/>
        <v>m169_GvpW</v>
      </c>
      <c r="J12" s="42">
        <f t="shared" si="55"/>
        <v>20.5075</v>
      </c>
      <c r="K12" s="42">
        <f t="shared" si="56"/>
        <v>82.03</v>
      </c>
      <c r="L12" s="42">
        <f>L$3*$F12/1000*1</f>
        <v>82.03</v>
      </c>
      <c r="M12" s="42">
        <f>M$3*$F12/1000*1</f>
        <v>82.03</v>
      </c>
      <c r="N12" s="42">
        <f>N$3*$F12/1000*1</f>
        <v>82.03</v>
      </c>
      <c r="O12" s="42">
        <f>O$3*$F12/1000*1</f>
        <v>82.03</v>
      </c>
      <c r="P12" s="42">
        <f>P$3*$F12/1000*1</f>
        <v>82.03</v>
      </c>
      <c r="Q12" s="42">
        <f t="shared" si="49"/>
        <v>0</v>
      </c>
      <c r="R12" s="42">
        <f t="shared" si="61"/>
        <v>82.03</v>
      </c>
      <c r="S12" s="42">
        <f t="shared" si="61"/>
        <v>82.03</v>
      </c>
      <c r="T12" s="42">
        <f>T$3*$F12/1000*1</f>
        <v>82.03</v>
      </c>
      <c r="U12" s="42">
        <f>U$3*$F12/1000*2</f>
        <v>164.06</v>
      </c>
      <c r="V12" s="42">
        <f>V$3*$F12/1000*1</f>
        <v>82.03</v>
      </c>
      <c r="W12" s="42">
        <f t="shared" si="50"/>
        <v>82.03</v>
      </c>
      <c r="X12" s="42">
        <f t="shared" si="58"/>
        <v>20.5075</v>
      </c>
      <c r="Y12" s="42">
        <f t="shared" si="59"/>
        <v>82.03</v>
      </c>
      <c r="Z12" s="42">
        <f t="shared" si="50"/>
        <v>82.03</v>
      </c>
      <c r="AA12" s="42">
        <f t="shared" si="50"/>
        <v>82.03</v>
      </c>
      <c r="AB12" s="42">
        <f t="shared" si="50"/>
        <v>82.03</v>
      </c>
      <c r="AC12" s="42">
        <f t="shared" si="50"/>
        <v>82.03</v>
      </c>
      <c r="AD12" s="42">
        <f t="shared" si="50"/>
        <v>82.03</v>
      </c>
      <c r="AE12" s="42">
        <f>AE$3*$F12/1000*2</f>
        <v>164.06</v>
      </c>
      <c r="AF12" s="42">
        <f>AF$3*$F12/1000*2</f>
        <v>164.06</v>
      </c>
      <c r="AG12" s="42">
        <f t="shared" si="51"/>
        <v>0</v>
      </c>
      <c r="AH12" s="42">
        <f>AH$3*$F12/1000*1</f>
        <v>82.03</v>
      </c>
      <c r="AI12" s="42">
        <f t="shared" si="65"/>
        <v>82.03</v>
      </c>
      <c r="AJ12" s="42">
        <f t="shared" si="65"/>
        <v>82.03</v>
      </c>
      <c r="AK12" s="42">
        <f t="shared" si="65"/>
        <v>82.03</v>
      </c>
      <c r="AL12" s="42">
        <f t="shared" si="65"/>
        <v>82.03</v>
      </c>
      <c r="AM12" s="42">
        <f t="shared" si="65"/>
        <v>82.03</v>
      </c>
      <c r="AN12" s="42">
        <f>AN$3*$F12/1000*0.25</f>
        <v>20.5075</v>
      </c>
      <c r="AO12" s="42">
        <f t="shared" si="54"/>
        <v>82.03</v>
      </c>
      <c r="AP12" s="3"/>
      <c r="AQ12" s="21"/>
      <c r="AR12" s="25" t="str">
        <f t="shared" si="7"/>
        <v>m169_GvpW</v>
      </c>
      <c r="AS12" s="18">
        <f t="shared" si="8"/>
        <v>0.65251136363636364</v>
      </c>
      <c r="AT12" s="18">
        <f t="shared" si="9"/>
        <v>2.6100454545454546</v>
      </c>
      <c r="AU12" s="18">
        <f t="shared" si="10"/>
        <v>2.6100454545454546</v>
      </c>
      <c r="AV12" s="18">
        <f t="shared" si="11"/>
        <v>2.6100454545454546</v>
      </c>
      <c r="AW12" s="18">
        <f t="shared" si="12"/>
        <v>2.6100454545454546</v>
      </c>
      <c r="AX12" s="18">
        <f t="shared" si="13"/>
        <v>2.6100454545454546</v>
      </c>
      <c r="AY12" s="18">
        <f t="shared" si="14"/>
        <v>2.6100454545454546</v>
      </c>
      <c r="AZ12" s="18">
        <f t="shared" si="15"/>
        <v>0</v>
      </c>
      <c r="BA12" s="18">
        <f t="shared" si="16"/>
        <v>2.6100454545454546</v>
      </c>
      <c r="BB12" s="18">
        <f t="shared" si="17"/>
        <v>2.6100454545454546</v>
      </c>
      <c r="BC12" s="18">
        <f t="shared" si="18"/>
        <v>2.6100454545454546</v>
      </c>
      <c r="BD12" s="18">
        <f t="shared" si="19"/>
        <v>5.2200909090909091</v>
      </c>
      <c r="BE12" s="18">
        <f t="shared" si="20"/>
        <v>2.6100454545454546</v>
      </c>
      <c r="BF12" s="18">
        <f t="shared" si="21"/>
        <v>2.6100454545454546</v>
      </c>
      <c r="BG12" s="18">
        <f t="shared" si="22"/>
        <v>0.65251136363636364</v>
      </c>
      <c r="BH12" s="18">
        <f t="shared" si="23"/>
        <v>2.6100454545454546</v>
      </c>
      <c r="BI12" s="18">
        <f t="shared" si="24"/>
        <v>2.6100454545454546</v>
      </c>
      <c r="BJ12" s="18">
        <f t="shared" si="25"/>
        <v>2.6100454545454546</v>
      </c>
      <c r="BK12" s="18">
        <f t="shared" si="26"/>
        <v>2.6100454545454546</v>
      </c>
      <c r="BL12" s="18">
        <f t="shared" si="27"/>
        <v>2.6100454545454546</v>
      </c>
      <c r="BM12" s="18">
        <f t="shared" si="28"/>
        <v>2.6100454545454546</v>
      </c>
      <c r="BN12" s="18">
        <f t="shared" si="29"/>
        <v>5.2200909090909091</v>
      </c>
      <c r="BO12" s="18">
        <f t="shared" si="30"/>
        <v>5.2200909090909091</v>
      </c>
      <c r="BP12" s="18">
        <f t="shared" si="31"/>
        <v>0</v>
      </c>
      <c r="BQ12" s="18">
        <f t="shared" si="32"/>
        <v>2.6100454545454546</v>
      </c>
      <c r="BR12" s="18">
        <f t="shared" si="33"/>
        <v>2.6100454545454546</v>
      </c>
      <c r="BS12" s="18">
        <f t="shared" si="34"/>
        <v>2.6100454545454546</v>
      </c>
      <c r="BT12" s="18">
        <f t="shared" si="35"/>
        <v>2.6100454545454546</v>
      </c>
      <c r="BU12" s="18">
        <f t="shared" si="36"/>
        <v>2.6100454545454546</v>
      </c>
      <c r="BV12" s="18">
        <f t="shared" si="37"/>
        <v>2.6100454545454546</v>
      </c>
      <c r="BW12" s="18">
        <f t="shared" si="38"/>
        <v>0.65251136363636364</v>
      </c>
      <c r="BX12" s="18">
        <f t="shared" si="39"/>
        <v>2.6100454545454546</v>
      </c>
      <c r="BY12" s="18" t="e">
        <f>#REF!*BY$2/$AQ$2</f>
        <v>#REF!</v>
      </c>
      <c r="BZ12" s="18" t="e">
        <f>#REF!*BZ$2/$AQ$2</f>
        <v>#REF!</v>
      </c>
      <c r="CA12" s="18" t="e">
        <f>#REF!*CA$2/$AQ$2</f>
        <v>#REF!</v>
      </c>
      <c r="CB12" s="18" t="e">
        <f>#REF!*CB$2/$AQ$2</f>
        <v>#REF!</v>
      </c>
      <c r="CC12" s="18" t="e">
        <f>#REF!*CC$2/$AQ$2</f>
        <v>#REF!</v>
      </c>
      <c r="CD12" s="18" t="e">
        <f>#REF!*CD$2/$AQ$2</f>
        <v>#REF!</v>
      </c>
      <c r="CE12" s="18" t="e">
        <f>#REF!*CE$2/$AQ$2</f>
        <v>#REF!</v>
      </c>
      <c r="CF12" s="18" t="e">
        <f>#REF!*CF$2/$AQ$2</f>
        <v>#REF!</v>
      </c>
      <c r="CG12" s="18" t="e">
        <f>#REF!*CG$2/$AQ$2</f>
        <v>#REF!</v>
      </c>
      <c r="CH12" s="18" t="e">
        <f>#REF!*CH$2/$AQ$2</f>
        <v>#REF!</v>
      </c>
      <c r="CI12" s="18" t="e">
        <f>#REF!*CI$2/$AQ$2</f>
        <v>#REF!</v>
      </c>
      <c r="CJ12" s="18" t="e">
        <f>#REF!*CJ$2/$AQ$2</f>
        <v>#REF!</v>
      </c>
      <c r="CK12" s="18" t="e">
        <f>#REF!*CK$2/$AQ$2</f>
        <v>#REF!</v>
      </c>
      <c r="CL12" s="18" t="e">
        <f>#REF!*CL$2/$AQ$2</f>
        <v>#REF!</v>
      </c>
      <c r="CM12" s="18" t="e">
        <f>#REF!*CM$2/$AQ$2</f>
        <v>#REF!</v>
      </c>
      <c r="CN12" s="18" t="e">
        <f>#REF!*CN$2/$AQ$2</f>
        <v>#REF!</v>
      </c>
      <c r="CO12" s="18" t="e">
        <f>#REF!*CO$2/$AQ$2</f>
        <v>#REF!</v>
      </c>
      <c r="CP12" s="18" t="e">
        <f>#REF!*CP$2/$AQ$2</f>
        <v>#REF!</v>
      </c>
      <c r="CQ12" s="18" t="e">
        <f>#REF!*CQ$2/$AQ$2</f>
        <v>#REF!</v>
      </c>
      <c r="CR12" s="18" t="e">
        <f>#REF!*CR$2/$AQ$2</f>
        <v>#REF!</v>
      </c>
      <c r="CS12" s="18" t="e">
        <f>#REF!*CS$2/$AQ$2</f>
        <v>#REF!</v>
      </c>
      <c r="CT12" s="18" t="e">
        <f>#REF!*CT$2/$AQ$2</f>
        <v>#REF!</v>
      </c>
      <c r="CU12" s="18" t="e">
        <f>#REF!*CU$2/$AQ$2</f>
        <v>#REF!</v>
      </c>
      <c r="CV12" s="18" t="e">
        <f>#REF!*CV$2/$AQ$2</f>
        <v>#REF!</v>
      </c>
      <c r="CW12" s="18" t="e">
        <f>#REF!*CW$2/$AQ$2</f>
        <v>#REF!</v>
      </c>
      <c r="CX12" s="18" t="e">
        <f>#REF!*CX$2/$AQ$2</f>
        <v>#REF!</v>
      </c>
      <c r="CY12" s="18" t="e">
        <f>#REF!*CY$2/$AQ$2</f>
        <v>#REF!</v>
      </c>
      <c r="CZ12" s="18" t="e">
        <f>#REF!*CZ$2/$AQ$2</f>
        <v>#REF!</v>
      </c>
      <c r="DA12" s="18" t="e">
        <f>#REF!*DA$2/$AQ$2</f>
        <v>#REF!</v>
      </c>
      <c r="DB12" s="18" t="e">
        <f>#REF!*DB$2/$AQ$2</f>
        <v>#REF!</v>
      </c>
      <c r="DC12" s="18" t="e">
        <f>#REF!*DC$2/$AQ$2</f>
        <v>#REF!</v>
      </c>
      <c r="DD12" s="18" t="e">
        <f>#REF!*DD$2/$AQ$2</f>
        <v>#REF!</v>
      </c>
      <c r="DE12" s="18" t="e">
        <f>#REF!*DE$2/$AQ$2</f>
        <v>#REF!</v>
      </c>
      <c r="DF12" s="18" t="e">
        <f>#REF!*DF$2/$AQ$2</f>
        <v>#REF!</v>
      </c>
      <c r="DG12" s="18" t="e">
        <f>#REF!*DG$2/$AQ$2</f>
        <v>#REF!</v>
      </c>
      <c r="DH12" s="18" t="e">
        <f>#REF!*DH$2/$AQ$2</f>
        <v>#REF!</v>
      </c>
      <c r="DI12" s="18" t="e">
        <f>#REF!*DI$2/$AQ$2</f>
        <v>#REF!</v>
      </c>
      <c r="DJ12" s="18" t="e">
        <f>#REF!*DJ$2/$AQ$2</f>
        <v>#REF!</v>
      </c>
      <c r="DK12" s="18" t="e">
        <f>#REF!*DK$2/$AQ$2</f>
        <v>#REF!</v>
      </c>
      <c r="DL12" s="18" t="e">
        <f>#REF!*DL$2/$AQ$2</f>
        <v>#REF!</v>
      </c>
      <c r="DM12" s="18" t="e">
        <f>#REF!*DM$2/$AQ$2</f>
        <v>#REF!</v>
      </c>
      <c r="DN12" s="18" t="e">
        <f>#REF!*DN$2/$AQ$2</f>
        <v>#REF!</v>
      </c>
      <c r="DO12" s="18" t="e">
        <f>#REF!*DO$2/$AQ$2</f>
        <v>#REF!</v>
      </c>
      <c r="DP12" s="18" t="e">
        <f>#REF!*DP$2/$AQ$2</f>
        <v>#REF!</v>
      </c>
      <c r="DQ12" s="18" t="e">
        <f>#REF!*DQ$2/$AQ$2</f>
        <v>#REF!</v>
      </c>
      <c r="DR12" s="18" t="e">
        <f>#REF!*DR$2/$AQ$2</f>
        <v>#REF!</v>
      </c>
      <c r="DS12" s="18" t="e">
        <f>#REF!*DS$2/$AQ$2</f>
        <v>#REF!</v>
      </c>
      <c r="DT12" s="18" t="e">
        <f>#REF!*DT$2/$AQ$2</f>
        <v>#REF!</v>
      </c>
      <c r="DU12" s="18" t="e">
        <f>#REF!*DU$2/$AQ$2</f>
        <v>#REF!</v>
      </c>
      <c r="DV12" s="18" t="e">
        <f>#REF!*DV$2/$AQ$2</f>
        <v>#REF!</v>
      </c>
      <c r="DW12" s="18" t="e">
        <f>#REF!*DW$2/$AQ$2</f>
        <v>#REF!</v>
      </c>
      <c r="DX12" s="18" t="e">
        <f>#REF!*DX$2/$AQ$2</f>
        <v>#REF!</v>
      </c>
      <c r="DY12" s="18" t="e">
        <f>#REF!*DY$2/$AQ$2</f>
        <v>#REF!</v>
      </c>
      <c r="DZ12" s="18" t="e">
        <f>#REF!*DZ$2/$AQ$2</f>
        <v>#REF!</v>
      </c>
      <c r="EA12" s="18" t="e">
        <f>#REF!*EA$2/$AQ$2</f>
        <v>#REF!</v>
      </c>
      <c r="EB12" s="18" t="e">
        <f>#REF!*EB$2/$AQ$2</f>
        <v>#REF!</v>
      </c>
      <c r="EC12" s="18" t="e">
        <f>#REF!*EC$2/$AQ$2</f>
        <v>#REF!</v>
      </c>
      <c r="ED12" s="18" t="e">
        <f>#REF!*ED$2/$AQ$2</f>
        <v>#REF!</v>
      </c>
      <c r="EE12" s="18" t="e">
        <f>#REF!*EE$2/$AQ$2</f>
        <v>#REF!</v>
      </c>
      <c r="EF12" s="18" t="e">
        <f>#REF!*EF$2/$AQ$2</f>
        <v>#REF!</v>
      </c>
      <c r="EG12" s="18" t="e">
        <f>#REF!*EG$2/$AQ$2</f>
        <v>#REF!</v>
      </c>
      <c r="EH12" s="18" t="e">
        <f>#REF!*EH$2/$AQ$2</f>
        <v>#REF!</v>
      </c>
      <c r="EI12" s="18" t="e">
        <f>#REF!*EI$2/$AQ$2</f>
        <v>#REF!</v>
      </c>
      <c r="EJ12" s="18" t="e">
        <f>#REF!*EJ$2/$AQ$2</f>
        <v>#REF!</v>
      </c>
      <c r="EL12" s="3" t="str">
        <f t="shared" si="44"/>
        <v>m169_GvpW</v>
      </c>
      <c r="EM12" t="e">
        <f>SUM(AS12:EJ12)*$AQ$2</f>
        <v>#REF!</v>
      </c>
      <c r="EN12" t="e">
        <f t="shared" si="40"/>
        <v>#REF!</v>
      </c>
    </row>
    <row r="13" spans="1:144" x14ac:dyDescent="0.75">
      <c r="A13" s="3"/>
      <c r="B13" s="23" t="s">
        <v>22</v>
      </c>
      <c r="C13" s="48">
        <v>156.69999999999999</v>
      </c>
      <c r="D13" s="37">
        <f t="shared" si="46"/>
        <v>89.753135918437479</v>
      </c>
      <c r="E13" s="49">
        <v>2686</v>
      </c>
      <c r="F13" s="50">
        <f t="shared" si="47"/>
        <v>1745.9</v>
      </c>
      <c r="G13" s="34"/>
      <c r="H13" s="34"/>
      <c r="I13" s="34" t="str">
        <f t="shared" si="48"/>
        <v>pUC19 (maxi)</v>
      </c>
      <c r="J13" s="34">
        <f t="shared" ref="J13:P13" si="66">3000-SUM(J5:J12)</f>
        <v>1955.1656250000001</v>
      </c>
      <c r="K13" s="34">
        <f t="shared" si="66"/>
        <v>1079.4125000000004</v>
      </c>
      <c r="L13" s="34">
        <f t="shared" si="66"/>
        <v>1607.9112500000003</v>
      </c>
      <c r="M13" s="34">
        <f t="shared" si="66"/>
        <v>1524.9550000000004</v>
      </c>
      <c r="N13" s="34">
        <f t="shared" si="66"/>
        <v>1524.8087500000004</v>
      </c>
      <c r="O13" s="34">
        <f t="shared" si="66"/>
        <v>1530.7887500000002</v>
      </c>
      <c r="P13" s="34">
        <f t="shared" si="66"/>
        <v>1692.7200000000003</v>
      </c>
      <c r="Q13" s="34">
        <f t="shared" ref="Q13:X13" si="67">3000-SUM(Q5:Q12)</f>
        <v>3000</v>
      </c>
      <c r="R13" s="34">
        <f t="shared" si="67"/>
        <v>1447.8325000000004</v>
      </c>
      <c r="S13" s="34">
        <f t="shared" si="67"/>
        <v>1441.8525000000004</v>
      </c>
      <c r="T13" s="34">
        <f t="shared" si="67"/>
        <v>1446.3862500000002</v>
      </c>
      <c r="U13" s="34">
        <f t="shared" si="67"/>
        <v>1119.3225000000002</v>
      </c>
      <c r="V13" s="34">
        <f t="shared" si="67"/>
        <v>1711.2571875000001</v>
      </c>
      <c r="W13" s="34">
        <f t="shared" si="67"/>
        <v>1715.9128125</v>
      </c>
      <c r="X13" s="34">
        <f t="shared" si="67"/>
        <v>1974.3528125</v>
      </c>
      <c r="Y13" s="34">
        <f t="shared" ref="Y13:AO13" si="68">3000-SUM(Y5:Y12)</f>
        <v>1531.1625000000004</v>
      </c>
      <c r="Z13" s="34">
        <f t="shared" si="68"/>
        <v>1531.1625000000004</v>
      </c>
      <c r="AA13" s="34">
        <f t="shared" si="68"/>
        <v>1570.4468750000003</v>
      </c>
      <c r="AB13" s="34">
        <f t="shared" si="68"/>
        <v>1590.0890625000002</v>
      </c>
      <c r="AC13" s="34">
        <f t="shared" si="68"/>
        <v>1599.9101562500002</v>
      </c>
      <c r="AD13" s="34">
        <f t="shared" si="68"/>
        <v>1604.8207031250004</v>
      </c>
      <c r="AE13" s="34">
        <f t="shared" si="68"/>
        <v>1373.7162500000002</v>
      </c>
      <c r="AF13" s="34">
        <f t="shared" si="68"/>
        <v>1365.6562500000002</v>
      </c>
      <c r="AG13" s="34">
        <f t="shared" si="68"/>
        <v>3000</v>
      </c>
      <c r="AH13" s="34">
        <f t="shared" si="68"/>
        <v>1615.9712500000003</v>
      </c>
      <c r="AI13" s="34">
        <f t="shared" si="68"/>
        <v>1533.0150000000003</v>
      </c>
      <c r="AJ13" s="34">
        <f t="shared" si="68"/>
        <v>1538.8487500000001</v>
      </c>
      <c r="AK13" s="34">
        <f t="shared" si="68"/>
        <v>1532.8687500000003</v>
      </c>
      <c r="AL13" s="34">
        <f t="shared" si="68"/>
        <v>1372.7900000000004</v>
      </c>
      <c r="AM13" s="34">
        <f t="shared" si="68"/>
        <v>1364.7300000000005</v>
      </c>
      <c r="AN13" s="34">
        <f t="shared" si="68"/>
        <v>1670.5306250000001</v>
      </c>
      <c r="AO13" s="34">
        <f t="shared" si="68"/>
        <v>1531.1625000000004</v>
      </c>
      <c r="AP13" s="3"/>
      <c r="AQ13" s="21"/>
      <c r="AR13" s="26" t="s">
        <v>23</v>
      </c>
      <c r="AS13" s="19" t="e">
        <f t="shared" ref="AS13:BX13" si="69" xml:space="preserve"> $AQ$2 * AS4/$C$4 + $AQ$2*AS5/$C$5 + $AQ$2*AS6/$C$6 + $AQ$2*AS7/$C$7 + $AQ$2*AS8/$C$8  + $AQ$2*AS9/$C$9 + $AQ$2*AS10/$C$10 + $AQ$2*AS11/$C$11 +  $AQ$2*AS12/$C$12</f>
        <v>#DIV/0!</v>
      </c>
      <c r="AT13" s="19" t="e">
        <f t="shared" si="69"/>
        <v>#DIV/0!</v>
      </c>
      <c r="AU13" s="19" t="e">
        <f t="shared" si="69"/>
        <v>#DIV/0!</v>
      </c>
      <c r="AV13" s="19" t="e">
        <f t="shared" si="69"/>
        <v>#DIV/0!</v>
      </c>
      <c r="AW13" s="19" t="e">
        <f t="shared" si="69"/>
        <v>#DIV/0!</v>
      </c>
      <c r="AX13" s="19" t="e">
        <f t="shared" si="69"/>
        <v>#DIV/0!</v>
      </c>
      <c r="AY13" s="19" t="e">
        <f t="shared" si="69"/>
        <v>#DIV/0!</v>
      </c>
      <c r="AZ13" s="19" t="e">
        <f t="shared" si="69"/>
        <v>#DIV/0!</v>
      </c>
      <c r="BA13" s="19" t="e">
        <f t="shared" si="69"/>
        <v>#DIV/0!</v>
      </c>
      <c r="BB13" s="19" t="e">
        <f t="shared" si="69"/>
        <v>#DIV/0!</v>
      </c>
      <c r="BC13" s="19" t="e">
        <f t="shared" si="69"/>
        <v>#DIV/0!</v>
      </c>
      <c r="BD13" s="19" t="e">
        <f t="shared" si="69"/>
        <v>#DIV/0!</v>
      </c>
      <c r="BE13" s="19" t="e">
        <f t="shared" si="69"/>
        <v>#DIV/0!</v>
      </c>
      <c r="BF13" s="19" t="e">
        <f t="shared" si="69"/>
        <v>#DIV/0!</v>
      </c>
      <c r="BG13" s="19" t="e">
        <f t="shared" si="69"/>
        <v>#DIV/0!</v>
      </c>
      <c r="BH13" s="19" t="e">
        <f t="shared" si="69"/>
        <v>#DIV/0!</v>
      </c>
      <c r="BI13" s="19" t="e">
        <f t="shared" si="69"/>
        <v>#DIV/0!</v>
      </c>
      <c r="BJ13" s="19" t="e">
        <f t="shared" si="69"/>
        <v>#DIV/0!</v>
      </c>
      <c r="BK13" s="19" t="e">
        <f t="shared" si="69"/>
        <v>#DIV/0!</v>
      </c>
      <c r="BL13" s="19" t="e">
        <f t="shared" si="69"/>
        <v>#DIV/0!</v>
      </c>
      <c r="BM13" s="19" t="e">
        <f t="shared" si="69"/>
        <v>#DIV/0!</v>
      </c>
      <c r="BN13" s="19" t="e">
        <f t="shared" si="69"/>
        <v>#DIV/0!</v>
      </c>
      <c r="BO13" s="19" t="e">
        <f t="shared" si="69"/>
        <v>#DIV/0!</v>
      </c>
      <c r="BP13" s="19" t="e">
        <f t="shared" si="69"/>
        <v>#DIV/0!</v>
      </c>
      <c r="BQ13" s="19" t="e">
        <f t="shared" si="69"/>
        <v>#DIV/0!</v>
      </c>
      <c r="BR13" s="19" t="e">
        <f t="shared" si="69"/>
        <v>#DIV/0!</v>
      </c>
      <c r="BS13" s="19" t="e">
        <f t="shared" si="69"/>
        <v>#DIV/0!</v>
      </c>
      <c r="BT13" s="19" t="e">
        <f t="shared" si="69"/>
        <v>#DIV/0!</v>
      </c>
      <c r="BU13" s="19" t="e">
        <f t="shared" si="69"/>
        <v>#DIV/0!</v>
      </c>
      <c r="BV13" s="19" t="e">
        <f t="shared" si="69"/>
        <v>#DIV/0!</v>
      </c>
      <c r="BW13" s="19" t="e">
        <f t="shared" si="69"/>
        <v>#DIV/0!</v>
      </c>
      <c r="BX13" s="19" t="e">
        <f t="shared" si="69"/>
        <v>#DIV/0!</v>
      </c>
      <c r="BY13" s="19" t="e">
        <f t="shared" ref="BY13:DD13" si="70" xml:space="preserve"> $AQ$2 * BY4/$C$4 + $AQ$2*BY5/$C$5 + $AQ$2*BY6/$C$6 + $AQ$2*BY7/$C$7 + $AQ$2*BY8/$C$8  + $AQ$2*BY9/$C$9 + $AQ$2*BY10/$C$10 + $AQ$2*BY11/$C$11 +  $AQ$2*BY12/$C$12</f>
        <v>#REF!</v>
      </c>
      <c r="BZ13" s="19" t="e">
        <f t="shared" si="70"/>
        <v>#REF!</v>
      </c>
      <c r="CA13" s="19" t="e">
        <f t="shared" si="70"/>
        <v>#REF!</v>
      </c>
      <c r="CB13" s="19" t="e">
        <f t="shared" si="70"/>
        <v>#REF!</v>
      </c>
      <c r="CC13" s="19" t="e">
        <f t="shared" si="70"/>
        <v>#REF!</v>
      </c>
      <c r="CD13" s="19" t="e">
        <f t="shared" si="70"/>
        <v>#REF!</v>
      </c>
      <c r="CE13" s="19" t="e">
        <f t="shared" si="70"/>
        <v>#REF!</v>
      </c>
      <c r="CF13" s="19" t="e">
        <f t="shared" si="70"/>
        <v>#REF!</v>
      </c>
      <c r="CG13" s="19" t="e">
        <f t="shared" si="70"/>
        <v>#REF!</v>
      </c>
      <c r="CH13" s="19" t="e">
        <f t="shared" si="70"/>
        <v>#REF!</v>
      </c>
      <c r="CI13" s="19" t="e">
        <f t="shared" si="70"/>
        <v>#REF!</v>
      </c>
      <c r="CJ13" s="19" t="e">
        <f t="shared" si="70"/>
        <v>#REF!</v>
      </c>
      <c r="CK13" s="19" t="e">
        <f t="shared" si="70"/>
        <v>#REF!</v>
      </c>
      <c r="CL13" s="19" t="e">
        <f t="shared" si="70"/>
        <v>#REF!</v>
      </c>
      <c r="CM13" s="19" t="e">
        <f t="shared" si="70"/>
        <v>#REF!</v>
      </c>
      <c r="CN13" s="19" t="e">
        <f t="shared" si="70"/>
        <v>#REF!</v>
      </c>
      <c r="CO13" s="19" t="e">
        <f t="shared" si="70"/>
        <v>#REF!</v>
      </c>
      <c r="CP13" s="19" t="e">
        <f t="shared" si="70"/>
        <v>#REF!</v>
      </c>
      <c r="CQ13" s="19" t="e">
        <f t="shared" si="70"/>
        <v>#REF!</v>
      </c>
      <c r="CR13" s="19" t="e">
        <f t="shared" si="70"/>
        <v>#REF!</v>
      </c>
      <c r="CS13" s="19" t="e">
        <f t="shared" si="70"/>
        <v>#REF!</v>
      </c>
      <c r="CT13" s="19" t="e">
        <f t="shared" si="70"/>
        <v>#REF!</v>
      </c>
      <c r="CU13" s="19" t="e">
        <f t="shared" si="70"/>
        <v>#REF!</v>
      </c>
      <c r="CV13" s="19" t="e">
        <f t="shared" si="70"/>
        <v>#REF!</v>
      </c>
      <c r="CW13" s="19" t="e">
        <f t="shared" si="70"/>
        <v>#REF!</v>
      </c>
      <c r="CX13" s="19" t="e">
        <f t="shared" si="70"/>
        <v>#REF!</v>
      </c>
      <c r="CY13" s="19" t="e">
        <f t="shared" si="70"/>
        <v>#REF!</v>
      </c>
      <c r="CZ13" s="19" t="e">
        <f t="shared" si="70"/>
        <v>#REF!</v>
      </c>
      <c r="DA13" s="19" t="e">
        <f t="shared" si="70"/>
        <v>#REF!</v>
      </c>
      <c r="DB13" s="19" t="e">
        <f t="shared" si="70"/>
        <v>#REF!</v>
      </c>
      <c r="DC13" s="19" t="e">
        <f t="shared" si="70"/>
        <v>#REF!</v>
      </c>
      <c r="DD13" s="19" t="e">
        <f t="shared" si="70"/>
        <v>#REF!</v>
      </c>
      <c r="DE13" s="19" t="e">
        <f t="shared" ref="DE13:EJ13" si="71" xml:space="preserve"> $AQ$2 * DE4/$C$4 + $AQ$2*DE5/$C$5 + $AQ$2*DE6/$C$6 + $AQ$2*DE7/$C$7 + $AQ$2*DE8/$C$8  + $AQ$2*DE9/$C$9 + $AQ$2*DE10/$C$10 + $AQ$2*DE11/$C$11 +  $AQ$2*DE12/$C$12</f>
        <v>#REF!</v>
      </c>
      <c r="DF13" s="19" t="e">
        <f t="shared" si="71"/>
        <v>#REF!</v>
      </c>
      <c r="DG13" s="19" t="e">
        <f t="shared" si="71"/>
        <v>#REF!</v>
      </c>
      <c r="DH13" s="19" t="e">
        <f t="shared" si="71"/>
        <v>#REF!</v>
      </c>
      <c r="DI13" s="19" t="e">
        <f t="shared" si="71"/>
        <v>#REF!</v>
      </c>
      <c r="DJ13" s="19" t="e">
        <f t="shared" si="71"/>
        <v>#REF!</v>
      </c>
      <c r="DK13" s="19" t="e">
        <f t="shared" si="71"/>
        <v>#REF!</v>
      </c>
      <c r="DL13" s="19" t="e">
        <f t="shared" si="71"/>
        <v>#REF!</v>
      </c>
      <c r="DM13" s="19" t="e">
        <f t="shared" si="71"/>
        <v>#REF!</v>
      </c>
      <c r="DN13" s="19" t="e">
        <f t="shared" si="71"/>
        <v>#REF!</v>
      </c>
      <c r="DO13" s="19" t="e">
        <f t="shared" si="71"/>
        <v>#REF!</v>
      </c>
      <c r="DP13" s="19" t="e">
        <f t="shared" si="71"/>
        <v>#REF!</v>
      </c>
      <c r="DQ13" s="19" t="e">
        <f t="shared" si="71"/>
        <v>#REF!</v>
      </c>
      <c r="DR13" s="19" t="e">
        <f t="shared" si="71"/>
        <v>#REF!</v>
      </c>
      <c r="DS13" s="19" t="e">
        <f t="shared" si="71"/>
        <v>#REF!</v>
      </c>
      <c r="DT13" s="19" t="e">
        <f t="shared" si="71"/>
        <v>#REF!</v>
      </c>
      <c r="DU13" s="19" t="e">
        <f t="shared" si="71"/>
        <v>#REF!</v>
      </c>
      <c r="DV13" s="19" t="e">
        <f t="shared" si="71"/>
        <v>#REF!</v>
      </c>
      <c r="DW13" s="19" t="e">
        <f t="shared" si="71"/>
        <v>#REF!</v>
      </c>
      <c r="DX13" s="19" t="e">
        <f t="shared" si="71"/>
        <v>#REF!</v>
      </c>
      <c r="DY13" s="19" t="e">
        <f t="shared" si="71"/>
        <v>#REF!</v>
      </c>
      <c r="DZ13" s="19" t="e">
        <f t="shared" si="71"/>
        <v>#REF!</v>
      </c>
      <c r="EA13" s="19" t="e">
        <f t="shared" si="71"/>
        <v>#REF!</v>
      </c>
      <c r="EB13" s="19" t="e">
        <f t="shared" si="71"/>
        <v>#REF!</v>
      </c>
      <c r="EC13" s="19" t="e">
        <f t="shared" si="71"/>
        <v>#REF!</v>
      </c>
      <c r="ED13" s="19" t="e">
        <f t="shared" si="71"/>
        <v>#REF!</v>
      </c>
      <c r="EE13" s="19" t="e">
        <f t="shared" si="71"/>
        <v>#REF!</v>
      </c>
      <c r="EF13" s="19" t="e">
        <f t="shared" si="71"/>
        <v>#REF!</v>
      </c>
      <c r="EG13" s="19" t="e">
        <f t="shared" si="71"/>
        <v>#REF!</v>
      </c>
      <c r="EH13" s="19" t="e">
        <f t="shared" si="71"/>
        <v>#REF!</v>
      </c>
      <c r="EI13" s="19" t="e">
        <f t="shared" si="71"/>
        <v>#REF!</v>
      </c>
      <c r="EJ13" s="19" t="e">
        <f t="shared" si="71"/>
        <v>#REF!</v>
      </c>
      <c r="EL13" t="s">
        <v>136</v>
      </c>
    </row>
    <row r="14" spans="1:144" x14ac:dyDescent="0.75">
      <c r="A14" s="3"/>
      <c r="B14" s="3"/>
      <c r="C14" s="28"/>
      <c r="D14" s="28"/>
      <c r="E14" s="8"/>
      <c r="F14" s="1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29" t="s">
        <v>24</v>
      </c>
      <c r="AS14" s="30" t="e">
        <f>$AQ$2-AS13</f>
        <v>#DIV/0!</v>
      </c>
      <c r="AT14" s="30" t="e">
        <f t="shared" ref="AT14:DE14" si="72">$AQ$2-AT13</f>
        <v>#DIV/0!</v>
      </c>
      <c r="AU14" s="30" t="e">
        <f t="shared" si="72"/>
        <v>#DIV/0!</v>
      </c>
      <c r="AV14" s="30" t="e">
        <f t="shared" si="72"/>
        <v>#DIV/0!</v>
      </c>
      <c r="AW14" s="30" t="e">
        <f t="shared" si="72"/>
        <v>#DIV/0!</v>
      </c>
      <c r="AX14" s="30" t="e">
        <f t="shared" si="72"/>
        <v>#DIV/0!</v>
      </c>
      <c r="AY14" s="30" t="e">
        <f t="shared" si="72"/>
        <v>#DIV/0!</v>
      </c>
      <c r="AZ14" s="30" t="e">
        <f t="shared" si="72"/>
        <v>#DIV/0!</v>
      </c>
      <c r="BA14" s="30" t="e">
        <f t="shared" si="72"/>
        <v>#DIV/0!</v>
      </c>
      <c r="BB14" s="30" t="e">
        <f t="shared" si="72"/>
        <v>#DIV/0!</v>
      </c>
      <c r="BC14" s="30" t="e">
        <f t="shared" si="72"/>
        <v>#DIV/0!</v>
      </c>
      <c r="BD14" s="30" t="e">
        <f t="shared" si="72"/>
        <v>#DIV/0!</v>
      </c>
      <c r="BE14" s="30" t="e">
        <f t="shared" si="72"/>
        <v>#DIV/0!</v>
      </c>
      <c r="BF14" s="30" t="e">
        <f t="shared" si="72"/>
        <v>#DIV/0!</v>
      </c>
      <c r="BG14" s="30" t="e">
        <f t="shared" si="72"/>
        <v>#DIV/0!</v>
      </c>
      <c r="BH14" s="30" t="e">
        <f t="shared" si="72"/>
        <v>#DIV/0!</v>
      </c>
      <c r="BI14" s="30" t="e">
        <f t="shared" si="72"/>
        <v>#DIV/0!</v>
      </c>
      <c r="BJ14" s="30" t="e">
        <f t="shared" si="72"/>
        <v>#DIV/0!</v>
      </c>
      <c r="BK14" s="30" t="e">
        <f t="shared" si="72"/>
        <v>#DIV/0!</v>
      </c>
      <c r="BL14" s="30" t="e">
        <f t="shared" si="72"/>
        <v>#DIV/0!</v>
      </c>
      <c r="BM14" s="30" t="e">
        <f t="shared" si="72"/>
        <v>#DIV/0!</v>
      </c>
      <c r="BN14" s="30" t="e">
        <f t="shared" si="72"/>
        <v>#DIV/0!</v>
      </c>
      <c r="BO14" s="30" t="e">
        <f t="shared" si="72"/>
        <v>#DIV/0!</v>
      </c>
      <c r="BP14" s="30" t="e">
        <f t="shared" si="72"/>
        <v>#DIV/0!</v>
      </c>
      <c r="BQ14" s="30" t="e">
        <f t="shared" si="72"/>
        <v>#DIV/0!</v>
      </c>
      <c r="BR14" s="30" t="e">
        <f t="shared" si="72"/>
        <v>#DIV/0!</v>
      </c>
      <c r="BS14" s="30" t="e">
        <f t="shared" si="72"/>
        <v>#DIV/0!</v>
      </c>
      <c r="BT14" s="30" t="e">
        <f t="shared" si="72"/>
        <v>#DIV/0!</v>
      </c>
      <c r="BU14" s="30" t="e">
        <f t="shared" si="72"/>
        <v>#DIV/0!</v>
      </c>
      <c r="BV14" s="30" t="e">
        <f t="shared" si="72"/>
        <v>#DIV/0!</v>
      </c>
      <c r="BW14" s="30" t="e">
        <f t="shared" si="72"/>
        <v>#DIV/0!</v>
      </c>
      <c r="BX14" s="30" t="e">
        <f t="shared" si="72"/>
        <v>#DIV/0!</v>
      </c>
      <c r="BY14" s="30" t="e">
        <f t="shared" si="72"/>
        <v>#REF!</v>
      </c>
      <c r="BZ14" s="30" t="e">
        <f t="shared" si="72"/>
        <v>#REF!</v>
      </c>
      <c r="CA14" s="30" t="e">
        <f t="shared" si="72"/>
        <v>#REF!</v>
      </c>
      <c r="CB14" s="30" t="e">
        <f t="shared" si="72"/>
        <v>#REF!</v>
      </c>
      <c r="CC14" s="30" t="e">
        <f t="shared" si="72"/>
        <v>#REF!</v>
      </c>
      <c r="CD14" s="30" t="e">
        <f t="shared" si="72"/>
        <v>#REF!</v>
      </c>
      <c r="CE14" s="30" t="e">
        <f t="shared" si="72"/>
        <v>#REF!</v>
      </c>
      <c r="CF14" s="30" t="e">
        <f t="shared" si="72"/>
        <v>#REF!</v>
      </c>
      <c r="CG14" s="30" t="e">
        <f t="shared" si="72"/>
        <v>#REF!</v>
      </c>
      <c r="CH14" s="30" t="e">
        <f t="shared" si="72"/>
        <v>#REF!</v>
      </c>
      <c r="CI14" s="30" t="e">
        <f t="shared" si="72"/>
        <v>#REF!</v>
      </c>
      <c r="CJ14" s="30" t="e">
        <f t="shared" si="72"/>
        <v>#REF!</v>
      </c>
      <c r="CK14" s="30" t="e">
        <f t="shared" si="72"/>
        <v>#REF!</v>
      </c>
      <c r="CL14" s="30" t="e">
        <f t="shared" si="72"/>
        <v>#REF!</v>
      </c>
      <c r="CM14" s="30" t="e">
        <f t="shared" si="72"/>
        <v>#REF!</v>
      </c>
      <c r="CN14" s="30" t="e">
        <f>$AQ$2-CN13</f>
        <v>#REF!</v>
      </c>
      <c r="CO14" s="30" t="e">
        <f t="shared" si="72"/>
        <v>#REF!</v>
      </c>
      <c r="CP14" s="30" t="e">
        <f t="shared" si="72"/>
        <v>#REF!</v>
      </c>
      <c r="CQ14" s="30" t="e">
        <f t="shared" si="72"/>
        <v>#REF!</v>
      </c>
      <c r="CR14" s="30" t="e">
        <f t="shared" si="72"/>
        <v>#REF!</v>
      </c>
      <c r="CS14" s="30" t="e">
        <f t="shared" si="72"/>
        <v>#REF!</v>
      </c>
      <c r="CT14" s="30" t="e">
        <f t="shared" si="72"/>
        <v>#REF!</v>
      </c>
      <c r="CU14" s="30" t="e">
        <f t="shared" si="72"/>
        <v>#REF!</v>
      </c>
      <c r="CV14" s="30" t="e">
        <f t="shared" si="72"/>
        <v>#REF!</v>
      </c>
      <c r="CW14" s="30" t="e">
        <f t="shared" si="72"/>
        <v>#REF!</v>
      </c>
      <c r="CX14" s="30" t="e">
        <f t="shared" si="72"/>
        <v>#REF!</v>
      </c>
      <c r="CY14" s="30" t="e">
        <f t="shared" si="72"/>
        <v>#REF!</v>
      </c>
      <c r="CZ14" s="30" t="e">
        <f t="shared" si="72"/>
        <v>#REF!</v>
      </c>
      <c r="DA14" s="30" t="e">
        <f t="shared" si="72"/>
        <v>#REF!</v>
      </c>
      <c r="DB14" s="30" t="e">
        <f t="shared" si="72"/>
        <v>#REF!</v>
      </c>
      <c r="DC14" s="30" t="e">
        <f t="shared" si="72"/>
        <v>#REF!</v>
      </c>
      <c r="DD14" s="30" t="e">
        <f t="shared" si="72"/>
        <v>#REF!</v>
      </c>
      <c r="DE14" s="30" t="e">
        <f t="shared" si="72"/>
        <v>#REF!</v>
      </c>
      <c r="DF14" s="30" t="e">
        <f t="shared" ref="DF14:EI14" si="73">$AQ$2-DF13</f>
        <v>#REF!</v>
      </c>
      <c r="DG14" s="30" t="e">
        <f t="shared" si="73"/>
        <v>#REF!</v>
      </c>
      <c r="DH14" s="30" t="e">
        <f t="shared" si="73"/>
        <v>#REF!</v>
      </c>
      <c r="DI14" s="30" t="e">
        <f t="shared" si="73"/>
        <v>#REF!</v>
      </c>
      <c r="DJ14" s="30" t="e">
        <f t="shared" si="73"/>
        <v>#REF!</v>
      </c>
      <c r="DK14" s="30" t="e">
        <f t="shared" si="73"/>
        <v>#REF!</v>
      </c>
      <c r="DL14" s="30" t="e">
        <f t="shared" si="73"/>
        <v>#REF!</v>
      </c>
      <c r="DM14" s="30" t="e">
        <f t="shared" si="73"/>
        <v>#REF!</v>
      </c>
      <c r="DN14" s="30" t="e">
        <f t="shared" si="73"/>
        <v>#REF!</v>
      </c>
      <c r="DO14" s="30" t="e">
        <f t="shared" si="73"/>
        <v>#REF!</v>
      </c>
      <c r="DP14" s="30" t="e">
        <f t="shared" si="73"/>
        <v>#REF!</v>
      </c>
      <c r="DQ14" s="30" t="e">
        <f t="shared" si="73"/>
        <v>#REF!</v>
      </c>
      <c r="DR14" s="30" t="e">
        <f t="shared" si="73"/>
        <v>#REF!</v>
      </c>
      <c r="DS14" s="30" t="e">
        <f t="shared" si="73"/>
        <v>#REF!</v>
      </c>
      <c r="DT14" s="30" t="e">
        <f t="shared" si="73"/>
        <v>#REF!</v>
      </c>
      <c r="DU14" s="30" t="e">
        <f t="shared" si="73"/>
        <v>#REF!</v>
      </c>
      <c r="DV14" s="30" t="e">
        <f t="shared" si="73"/>
        <v>#REF!</v>
      </c>
      <c r="DW14" s="30" t="e">
        <f t="shared" si="73"/>
        <v>#REF!</v>
      </c>
      <c r="DX14" s="30" t="e">
        <f t="shared" si="73"/>
        <v>#REF!</v>
      </c>
      <c r="DY14" s="30" t="e">
        <f t="shared" si="73"/>
        <v>#REF!</v>
      </c>
      <c r="DZ14" s="30" t="e">
        <f t="shared" si="73"/>
        <v>#REF!</v>
      </c>
      <c r="EA14" s="30" t="e">
        <f t="shared" si="73"/>
        <v>#REF!</v>
      </c>
      <c r="EB14" s="30" t="e">
        <f t="shared" si="73"/>
        <v>#REF!</v>
      </c>
      <c r="EC14" s="30" t="e">
        <f t="shared" si="73"/>
        <v>#REF!</v>
      </c>
      <c r="ED14" s="30" t="e">
        <f t="shared" si="73"/>
        <v>#REF!</v>
      </c>
      <c r="EE14" s="30" t="e">
        <f t="shared" si="73"/>
        <v>#REF!</v>
      </c>
      <c r="EF14" s="30" t="e">
        <f t="shared" si="73"/>
        <v>#REF!</v>
      </c>
      <c r="EG14" s="30" t="e">
        <f t="shared" si="73"/>
        <v>#REF!</v>
      </c>
      <c r="EH14" s="30" t="e">
        <f t="shared" si="73"/>
        <v>#REF!</v>
      </c>
      <c r="EI14" s="30" t="e">
        <f t="shared" si="73"/>
        <v>#REF!</v>
      </c>
      <c r="EJ14" s="31" t="e">
        <f>$AQ$2-EJ13</f>
        <v>#REF!</v>
      </c>
      <c r="EL14" t="s">
        <v>138</v>
      </c>
    </row>
    <row r="15" spans="1:144" x14ac:dyDescent="0.75">
      <c r="A15" s="3"/>
      <c r="B15" s="3"/>
      <c r="C15" s="8"/>
      <c r="D15" s="8"/>
      <c r="E15" s="8"/>
      <c r="F15" s="10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25</v>
      </c>
      <c r="AS15" s="3" t="s">
        <v>26</v>
      </c>
      <c r="AT15" s="3" t="s">
        <v>27</v>
      </c>
      <c r="AU15" s="3" t="s">
        <v>28</v>
      </c>
      <c r="AV15" s="3" t="s">
        <v>29</v>
      </c>
      <c r="AW15" s="3" t="s">
        <v>30</v>
      </c>
      <c r="AX15" s="3" t="s">
        <v>31</v>
      </c>
      <c r="AY15" s="3" t="s">
        <v>32</v>
      </c>
      <c r="AZ15" s="3" t="s">
        <v>33</v>
      </c>
      <c r="BA15" s="3" t="s">
        <v>34</v>
      </c>
      <c r="BB15" s="3" t="s">
        <v>35</v>
      </c>
      <c r="BC15" s="3" t="s">
        <v>36</v>
      </c>
      <c r="BD15" s="3" t="s">
        <v>37</v>
      </c>
      <c r="BE15" s="3" t="s">
        <v>38</v>
      </c>
      <c r="BF15" s="3" t="s">
        <v>39</v>
      </c>
      <c r="BG15" s="3" t="s">
        <v>40</v>
      </c>
      <c r="BH15" s="3" t="s">
        <v>41</v>
      </c>
      <c r="BI15" s="3" t="s">
        <v>42</v>
      </c>
      <c r="BJ15" s="3" t="s">
        <v>43</v>
      </c>
      <c r="BK15" s="3" t="s">
        <v>44</v>
      </c>
      <c r="BL15" s="3" t="s">
        <v>45</v>
      </c>
      <c r="BM15" s="3" t="s">
        <v>46</v>
      </c>
      <c r="BN15" s="3" t="s">
        <v>47</v>
      </c>
      <c r="BO15" s="3" t="s">
        <v>48</v>
      </c>
      <c r="BP15" s="3" t="s">
        <v>49</v>
      </c>
      <c r="BQ15" s="3" t="s">
        <v>50</v>
      </c>
      <c r="BR15" s="3" t="s">
        <v>51</v>
      </c>
      <c r="BS15" s="3" t="s">
        <v>52</v>
      </c>
      <c r="BT15" s="3" t="s">
        <v>53</v>
      </c>
      <c r="BU15" s="3" t="s">
        <v>54</v>
      </c>
      <c r="BV15" s="3" t="s">
        <v>55</v>
      </c>
      <c r="BW15" s="3" t="s">
        <v>56</v>
      </c>
      <c r="BX15" s="3" t="s">
        <v>57</v>
      </c>
      <c r="BY15" s="3" t="s">
        <v>58</v>
      </c>
      <c r="BZ15" s="3" t="s">
        <v>59</v>
      </c>
      <c r="CA15" s="3" t="s">
        <v>60</v>
      </c>
      <c r="CB15" s="3" t="s">
        <v>61</v>
      </c>
      <c r="CC15" s="3" t="s">
        <v>62</v>
      </c>
      <c r="CD15" s="3" t="s">
        <v>63</v>
      </c>
      <c r="CE15" s="3" t="s">
        <v>64</v>
      </c>
      <c r="CF15" s="3" t="s">
        <v>65</v>
      </c>
      <c r="CG15" s="3" t="s">
        <v>66</v>
      </c>
      <c r="CH15" s="3" t="s">
        <v>67</v>
      </c>
      <c r="CI15" s="3" t="s">
        <v>68</v>
      </c>
      <c r="CJ15" s="3" t="s">
        <v>69</v>
      </c>
      <c r="CK15" s="3" t="s">
        <v>70</v>
      </c>
      <c r="CL15" s="3" t="s">
        <v>71</v>
      </c>
      <c r="CM15" s="3" t="s">
        <v>72</v>
      </c>
      <c r="CN15" s="3" t="s">
        <v>73</v>
      </c>
      <c r="CO15" s="3" t="s">
        <v>74</v>
      </c>
      <c r="CP15" s="3" t="s">
        <v>75</v>
      </c>
      <c r="CQ15" s="3" t="s">
        <v>76</v>
      </c>
      <c r="CR15" s="3" t="s">
        <v>77</v>
      </c>
      <c r="CS15" s="3" t="s">
        <v>78</v>
      </c>
      <c r="CT15" s="3" t="s">
        <v>79</v>
      </c>
      <c r="CU15" s="3" t="s">
        <v>80</v>
      </c>
      <c r="CV15" s="3" t="s">
        <v>81</v>
      </c>
      <c r="CW15" s="3" t="s">
        <v>82</v>
      </c>
      <c r="CX15" s="3" t="s">
        <v>83</v>
      </c>
      <c r="CY15" s="3" t="s">
        <v>84</v>
      </c>
      <c r="CZ15" s="3" t="s">
        <v>85</v>
      </c>
      <c r="DA15" s="3" t="s">
        <v>86</v>
      </c>
      <c r="DB15" s="3" t="s">
        <v>87</v>
      </c>
      <c r="DC15" s="3" t="s">
        <v>88</v>
      </c>
      <c r="DD15" s="3" t="s">
        <v>89</v>
      </c>
      <c r="DE15" s="3" t="s">
        <v>90</v>
      </c>
      <c r="DF15" s="3" t="s">
        <v>91</v>
      </c>
      <c r="DG15" s="3" t="s">
        <v>92</v>
      </c>
      <c r="DH15" s="3" t="s">
        <v>93</v>
      </c>
      <c r="DI15" s="3" t="s">
        <v>94</v>
      </c>
      <c r="DJ15" s="3" t="s">
        <v>95</v>
      </c>
      <c r="DK15" s="3" t="s">
        <v>96</v>
      </c>
      <c r="DL15" s="3" t="s">
        <v>97</v>
      </c>
      <c r="DM15" s="3" t="s">
        <v>98</v>
      </c>
      <c r="DN15" s="3" t="s">
        <v>99</v>
      </c>
      <c r="DO15" s="3" t="s">
        <v>100</v>
      </c>
      <c r="DP15" s="3" t="s">
        <v>101</v>
      </c>
      <c r="DQ15" s="3" t="s">
        <v>102</v>
      </c>
      <c r="DR15" s="3" t="s">
        <v>103</v>
      </c>
      <c r="DS15" s="3" t="s">
        <v>104</v>
      </c>
      <c r="DT15" s="3" t="s">
        <v>105</v>
      </c>
      <c r="DU15" s="3" t="s">
        <v>106</v>
      </c>
      <c r="DV15" s="3" t="s">
        <v>107</v>
      </c>
      <c r="DW15" s="3" t="s">
        <v>108</v>
      </c>
      <c r="DX15" s="3" t="s">
        <v>109</v>
      </c>
      <c r="DY15" s="3" t="s">
        <v>110</v>
      </c>
      <c r="DZ15" s="3" t="s">
        <v>111</v>
      </c>
      <c r="EA15" s="3" t="s">
        <v>112</v>
      </c>
      <c r="EB15" s="3" t="s">
        <v>113</v>
      </c>
      <c r="EC15" s="3" t="s">
        <v>114</v>
      </c>
      <c r="ED15" s="3" t="s">
        <v>115</v>
      </c>
      <c r="EE15" s="3" t="s">
        <v>116</v>
      </c>
      <c r="EF15" s="3" t="s">
        <v>117</v>
      </c>
      <c r="EG15" s="3" t="s">
        <v>118</v>
      </c>
      <c r="EH15" s="3" t="s">
        <v>119</v>
      </c>
      <c r="EI15" s="3" t="s">
        <v>120</v>
      </c>
      <c r="EJ15" s="3" t="s">
        <v>121</v>
      </c>
    </row>
    <row r="16" spans="1:144" x14ac:dyDescent="0.75">
      <c r="A16" s="3"/>
      <c r="B16" s="23"/>
      <c r="C16" s="32"/>
      <c r="D16" s="32"/>
      <c r="E16" s="24"/>
      <c r="F16" s="1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>
        <f>SUM(AS4:AS12)*$AQ$2</f>
        <v>1415.6920312500001</v>
      </c>
      <c r="AT16" s="3">
        <f t="shared" ref="AT16:DE16" si="74">SUM(AT4:AT12)*$AQ$2</f>
        <v>1722.2056249999998</v>
      </c>
      <c r="AU16" s="3">
        <f t="shared" si="74"/>
        <v>1537.2310624999998</v>
      </c>
      <c r="AV16" s="3">
        <f t="shared" si="74"/>
        <v>1566.26575</v>
      </c>
      <c r="AW16" s="3">
        <f t="shared" si="74"/>
        <v>1566.3169375</v>
      </c>
      <c r="AX16" s="3">
        <f t="shared" si="74"/>
        <v>1564.2239374999999</v>
      </c>
      <c r="AY16" s="3">
        <f t="shared" si="74"/>
        <v>1507.5479999999998</v>
      </c>
      <c r="AZ16" s="3">
        <f t="shared" si="74"/>
        <v>1050</v>
      </c>
      <c r="BA16" s="3">
        <f t="shared" si="74"/>
        <v>1593.2586249999999</v>
      </c>
      <c r="BB16" s="3">
        <f t="shared" si="74"/>
        <v>1595.3516250000002</v>
      </c>
      <c r="BC16" s="3">
        <f t="shared" si="74"/>
        <v>1593.7648124999998</v>
      </c>
      <c r="BD16" s="3">
        <f t="shared" si="74"/>
        <v>1708.2371250000003</v>
      </c>
      <c r="BE16" s="3">
        <f t="shared" si="74"/>
        <v>1501.0599843749997</v>
      </c>
      <c r="BF16" s="3">
        <f t="shared" si="74"/>
        <v>1499.4305156250002</v>
      </c>
      <c r="BG16" s="3">
        <f t="shared" si="74"/>
        <v>1408.9765156249998</v>
      </c>
      <c r="BH16" s="3">
        <f t="shared" si="74"/>
        <v>1564.0931249999999</v>
      </c>
      <c r="BI16" s="3">
        <f t="shared" si="74"/>
        <v>1564.0931249999999</v>
      </c>
      <c r="BJ16" s="3">
        <f t="shared" si="74"/>
        <v>1550.3435937499999</v>
      </c>
      <c r="BK16" s="3">
        <f t="shared" si="74"/>
        <v>1543.4688281249998</v>
      </c>
      <c r="BL16" s="3">
        <f t="shared" si="74"/>
        <v>1540.0314453125</v>
      </c>
      <c r="BM16" s="3">
        <f t="shared" si="74"/>
        <v>1538.3127539062498</v>
      </c>
      <c r="BN16" s="3">
        <f t="shared" si="74"/>
        <v>1619.1993125000001</v>
      </c>
      <c r="BO16" s="3">
        <f t="shared" si="74"/>
        <v>1622.0203125</v>
      </c>
      <c r="BP16" s="3">
        <f t="shared" si="74"/>
        <v>1050</v>
      </c>
      <c r="BQ16" s="3">
        <f t="shared" si="74"/>
        <v>1534.4100624999996</v>
      </c>
      <c r="BR16" s="3">
        <f t="shared" si="74"/>
        <v>1563.4447500000001</v>
      </c>
      <c r="BS16" s="3">
        <f t="shared" si="74"/>
        <v>1561.4029374999998</v>
      </c>
      <c r="BT16" s="3">
        <f t="shared" si="74"/>
        <v>1563.4959374999999</v>
      </c>
      <c r="BU16" s="3">
        <f t="shared" si="74"/>
        <v>1619.5235000000002</v>
      </c>
      <c r="BV16" s="3">
        <f t="shared" si="74"/>
        <v>1622.3445000000002</v>
      </c>
      <c r="BW16" s="3">
        <f t="shared" si="74"/>
        <v>1515.3142812500002</v>
      </c>
      <c r="BX16" s="3">
        <f t="shared" si="74"/>
        <v>1564.0931249999999</v>
      </c>
      <c r="BY16" s="3" t="e">
        <f t="shared" si="74"/>
        <v>#REF!</v>
      </c>
      <c r="BZ16" s="3" t="e">
        <f t="shared" si="74"/>
        <v>#REF!</v>
      </c>
      <c r="CA16" s="3" t="e">
        <f t="shared" si="74"/>
        <v>#REF!</v>
      </c>
      <c r="CB16" s="3" t="e">
        <f t="shared" si="74"/>
        <v>#REF!</v>
      </c>
      <c r="CC16" s="3" t="e">
        <f t="shared" si="74"/>
        <v>#REF!</v>
      </c>
      <c r="CD16" s="3" t="e">
        <f t="shared" si="74"/>
        <v>#REF!</v>
      </c>
      <c r="CE16" s="3" t="e">
        <f t="shared" si="74"/>
        <v>#REF!</v>
      </c>
      <c r="CF16" s="3" t="e">
        <f t="shared" si="74"/>
        <v>#REF!</v>
      </c>
      <c r="CG16" s="3" t="e">
        <f t="shared" si="74"/>
        <v>#REF!</v>
      </c>
      <c r="CH16" s="3" t="e">
        <f t="shared" si="74"/>
        <v>#REF!</v>
      </c>
      <c r="CI16" s="3" t="e">
        <f t="shared" si="74"/>
        <v>#REF!</v>
      </c>
      <c r="CJ16" s="3" t="e">
        <f t="shared" si="74"/>
        <v>#REF!</v>
      </c>
      <c r="CK16" s="3" t="e">
        <f t="shared" si="74"/>
        <v>#REF!</v>
      </c>
      <c r="CL16" s="3" t="e">
        <f t="shared" si="74"/>
        <v>#REF!</v>
      </c>
      <c r="CM16" s="3" t="e">
        <f t="shared" si="74"/>
        <v>#REF!</v>
      </c>
      <c r="CN16" s="3" t="e">
        <f t="shared" si="74"/>
        <v>#REF!</v>
      </c>
      <c r="CO16" s="3" t="e">
        <f t="shared" si="74"/>
        <v>#REF!</v>
      </c>
      <c r="CP16" s="3" t="e">
        <f t="shared" si="74"/>
        <v>#REF!</v>
      </c>
      <c r="CQ16" s="3" t="e">
        <f t="shared" si="74"/>
        <v>#REF!</v>
      </c>
      <c r="CR16" s="3" t="e">
        <f t="shared" si="74"/>
        <v>#REF!</v>
      </c>
      <c r="CS16" s="3" t="e">
        <f t="shared" si="74"/>
        <v>#REF!</v>
      </c>
      <c r="CT16" s="3" t="e">
        <f t="shared" si="74"/>
        <v>#REF!</v>
      </c>
      <c r="CU16" s="3" t="e">
        <f t="shared" si="74"/>
        <v>#REF!</v>
      </c>
      <c r="CV16" s="3" t="e">
        <f t="shared" si="74"/>
        <v>#REF!</v>
      </c>
      <c r="CW16" s="3" t="e">
        <f t="shared" si="74"/>
        <v>#REF!</v>
      </c>
      <c r="CX16" s="3" t="e">
        <f t="shared" si="74"/>
        <v>#REF!</v>
      </c>
      <c r="CY16" s="3" t="e">
        <f t="shared" si="74"/>
        <v>#REF!</v>
      </c>
      <c r="CZ16" s="3" t="e">
        <f t="shared" si="74"/>
        <v>#REF!</v>
      </c>
      <c r="DA16" s="3" t="e">
        <f t="shared" si="74"/>
        <v>#REF!</v>
      </c>
      <c r="DB16" s="3" t="e">
        <f t="shared" si="74"/>
        <v>#REF!</v>
      </c>
      <c r="DC16" s="3" t="e">
        <f t="shared" si="74"/>
        <v>#REF!</v>
      </c>
      <c r="DD16" s="3" t="e">
        <f t="shared" si="74"/>
        <v>#REF!</v>
      </c>
      <c r="DE16" s="3" t="e">
        <f t="shared" si="74"/>
        <v>#REF!</v>
      </c>
      <c r="DF16" s="3" t="e">
        <f t="shared" ref="DF16:EJ16" si="75">SUM(DF4:DF12)*$AQ$2</f>
        <v>#REF!</v>
      </c>
      <c r="DG16" s="3" t="e">
        <f t="shared" si="75"/>
        <v>#REF!</v>
      </c>
      <c r="DH16" s="3" t="e">
        <f t="shared" si="75"/>
        <v>#REF!</v>
      </c>
      <c r="DI16" s="3" t="e">
        <f t="shared" si="75"/>
        <v>#REF!</v>
      </c>
      <c r="DJ16" s="3" t="e">
        <f t="shared" si="75"/>
        <v>#REF!</v>
      </c>
      <c r="DK16" s="3" t="e">
        <f t="shared" si="75"/>
        <v>#REF!</v>
      </c>
      <c r="DL16" s="3" t="e">
        <f t="shared" si="75"/>
        <v>#REF!</v>
      </c>
      <c r="DM16" s="3" t="e">
        <f t="shared" si="75"/>
        <v>#REF!</v>
      </c>
      <c r="DN16" s="3" t="e">
        <f t="shared" si="75"/>
        <v>#REF!</v>
      </c>
      <c r="DO16" s="3" t="e">
        <f t="shared" si="75"/>
        <v>#REF!</v>
      </c>
      <c r="DP16" s="3" t="e">
        <f t="shared" si="75"/>
        <v>#REF!</v>
      </c>
      <c r="DQ16" s="3" t="e">
        <f t="shared" si="75"/>
        <v>#REF!</v>
      </c>
      <c r="DR16" s="3" t="e">
        <f t="shared" si="75"/>
        <v>#REF!</v>
      </c>
      <c r="DS16" s="3" t="e">
        <f t="shared" si="75"/>
        <v>#REF!</v>
      </c>
      <c r="DT16" s="3" t="e">
        <f t="shared" si="75"/>
        <v>#REF!</v>
      </c>
      <c r="DU16" s="3" t="e">
        <f t="shared" si="75"/>
        <v>#REF!</v>
      </c>
      <c r="DV16" s="3" t="e">
        <f t="shared" si="75"/>
        <v>#REF!</v>
      </c>
      <c r="DW16" s="3" t="e">
        <f t="shared" si="75"/>
        <v>#REF!</v>
      </c>
      <c r="DX16" s="3" t="e">
        <f t="shared" si="75"/>
        <v>#REF!</v>
      </c>
      <c r="DY16" s="3" t="e">
        <f t="shared" si="75"/>
        <v>#REF!</v>
      </c>
      <c r="DZ16" s="3" t="e">
        <f t="shared" si="75"/>
        <v>#REF!</v>
      </c>
      <c r="EA16" s="3" t="e">
        <f t="shared" si="75"/>
        <v>#REF!</v>
      </c>
      <c r="EB16" s="3" t="e">
        <f t="shared" si="75"/>
        <v>#REF!</v>
      </c>
      <c r="EC16" s="3" t="e">
        <f t="shared" si="75"/>
        <v>#REF!</v>
      </c>
      <c r="ED16" s="3" t="e">
        <f t="shared" si="75"/>
        <v>#REF!</v>
      </c>
      <c r="EE16" s="3" t="e">
        <f t="shared" si="75"/>
        <v>#REF!</v>
      </c>
      <c r="EF16" s="3" t="e">
        <f t="shared" si="75"/>
        <v>#REF!</v>
      </c>
      <c r="EG16" s="3" t="e">
        <f t="shared" si="75"/>
        <v>#REF!</v>
      </c>
      <c r="EH16" s="3" t="e">
        <f t="shared" si="75"/>
        <v>#REF!</v>
      </c>
      <c r="EI16" s="3" t="e">
        <f t="shared" si="75"/>
        <v>#REF!</v>
      </c>
      <c r="EJ16" s="3" t="e">
        <f t="shared" si="75"/>
        <v>#REF!</v>
      </c>
    </row>
    <row r="17" spans="1:140" x14ac:dyDescent="0.75">
      <c r="A17" s="3"/>
      <c r="B17" s="23"/>
      <c r="C17" s="32"/>
      <c r="D17" s="32"/>
      <c r="E17" s="24"/>
      <c r="F17" s="1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>
        <f>6*156/202</f>
        <v>4.6336633663366333</v>
      </c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</row>
    <row r="18" spans="1:140" x14ac:dyDescent="0.75">
      <c r="A18" s="3"/>
      <c r="B18" s="23"/>
      <c r="C18" s="32"/>
      <c r="D18" s="32"/>
      <c r="E18" s="24"/>
      <c r="F18" s="10"/>
      <c r="G18" s="3"/>
      <c r="H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>
        <f>AT5-AS5</f>
        <v>14.373863636363634</v>
      </c>
      <c r="AU18" s="3">
        <f>AU5-AT5</f>
        <v>-14.373863636363634</v>
      </c>
      <c r="AV18" s="3">
        <f>AV5-AU5</f>
        <v>0</v>
      </c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</row>
    <row r="19" spans="1:140" x14ac:dyDescent="0.75">
      <c r="A19" s="3"/>
      <c r="B19" s="23"/>
      <c r="C19" s="32"/>
      <c r="D19" s="32"/>
      <c r="E19" s="24"/>
      <c r="F19" s="10"/>
      <c r="G19" s="3"/>
      <c r="H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</row>
    <row r="20" spans="1:140" x14ac:dyDescent="0.75">
      <c r="A20" s="3"/>
      <c r="B20" s="23"/>
      <c r="C20" s="32"/>
      <c r="D20" s="32"/>
      <c r="E20" s="24"/>
      <c r="F20" s="10"/>
      <c r="G20" s="3"/>
      <c r="H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</row>
    <row r="21" spans="1:140" x14ac:dyDescent="0.75">
      <c r="A21" s="3"/>
      <c r="B21" s="23"/>
      <c r="C21" s="32"/>
      <c r="D21" s="32"/>
      <c r="E21" s="24"/>
      <c r="F21" s="10"/>
      <c r="G21" s="3"/>
      <c r="H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>
        <f>25*0.25</f>
        <v>6.25</v>
      </c>
      <c r="AV21" s="3" t="s">
        <v>139</v>
      </c>
      <c r="AW21" s="3"/>
      <c r="AX21" s="3"/>
      <c r="AY21" s="3">
        <v>0.2</v>
      </c>
      <c r="AZ21" s="3" t="s">
        <v>144</v>
      </c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</row>
    <row r="22" spans="1:140" x14ac:dyDescent="0.75">
      <c r="A22" s="3"/>
      <c r="B22" s="3"/>
      <c r="C22" s="8"/>
      <c r="D22" s="8"/>
      <c r="E22" s="8"/>
      <c r="F22" s="10"/>
      <c r="G22" s="3"/>
      <c r="H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6">
        <f>0.00000625</f>
        <v>6.2500000000000003E-6</v>
      </c>
      <c r="AV22" s="3" t="s">
        <v>140</v>
      </c>
      <c r="AW22" s="3"/>
      <c r="AX22" s="3"/>
      <c r="AY22" s="34">
        <f>0.025</f>
        <v>2.5000000000000001E-2</v>
      </c>
      <c r="AZ22" s="3" t="s">
        <v>145</v>
      </c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</row>
    <row r="23" spans="1:140" x14ac:dyDescent="0.75">
      <c r="A23" s="3"/>
      <c r="B23" s="3"/>
      <c r="C23" s="8"/>
      <c r="D23" s="8"/>
      <c r="E23" s="8"/>
      <c r="F23" s="10"/>
      <c r="G23" s="3"/>
      <c r="H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>
        <f>AY21/AY22</f>
        <v>8</v>
      </c>
      <c r="AZ23" s="3" t="s">
        <v>146</v>
      </c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</row>
    <row r="24" spans="1:140" x14ac:dyDescent="0.75">
      <c r="A24" s="3" t="s">
        <v>122</v>
      </c>
      <c r="B24" s="3">
        <f>B30</f>
        <v>8.7499999999999994E-2</v>
      </c>
      <c r="C24" s="8"/>
      <c r="D24" s="8"/>
      <c r="E24" s="8"/>
      <c r="F24" s="1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6">
        <v>2.4999999999999999E-7</v>
      </c>
      <c r="AV24" s="3" t="s">
        <v>140</v>
      </c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</row>
    <row r="25" spans="1:140" x14ac:dyDescent="0.75">
      <c r="A25" s="3" t="s">
        <v>123</v>
      </c>
      <c r="B25" s="3" t="s">
        <v>124</v>
      </c>
      <c r="C25" s="8"/>
      <c r="D25" s="8"/>
      <c r="E25" s="8"/>
      <c r="F25" s="10"/>
      <c r="G25" s="3"/>
      <c r="H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3"/>
      <c r="AU25" s="3">
        <f>AU24/0.000000025</f>
        <v>10</v>
      </c>
      <c r="AV25" s="3" t="s">
        <v>141</v>
      </c>
      <c r="AW25" s="3"/>
      <c r="AX25" s="3"/>
      <c r="AY25" s="3">
        <f>156.21*6/AY23</f>
        <v>117.1575</v>
      </c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</row>
    <row r="26" spans="1:140" x14ac:dyDescent="0.75">
      <c r="A26" s="3" t="s">
        <v>125</v>
      </c>
      <c r="B26" s="3">
        <f>56.7/9.6</f>
        <v>5.9062500000000009</v>
      </c>
      <c r="C26" s="8"/>
      <c r="D26" s="8"/>
      <c r="E26" s="8"/>
      <c r="F26" s="1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</row>
    <row r="27" spans="1:140" x14ac:dyDescent="0.75">
      <c r="A27" s="3" t="s">
        <v>126</v>
      </c>
      <c r="B27" s="3">
        <v>1</v>
      </c>
      <c r="C27" s="8"/>
      <c r="D27" s="8"/>
      <c r="E27" s="8"/>
      <c r="F27" s="1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</row>
    <row r="28" spans="1:140" x14ac:dyDescent="0.75">
      <c r="A28" s="3" t="s">
        <v>127</v>
      </c>
      <c r="B28" s="3">
        <f>3.5/9.6</f>
        <v>0.36458333333333337</v>
      </c>
      <c r="C28" s="8"/>
      <c r="D28" s="8"/>
      <c r="E28" s="8"/>
      <c r="F28" s="1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3"/>
      <c r="AU28" s="3">
        <f>(0.365*6 *8) /5/0.025</f>
        <v>140.16</v>
      </c>
      <c r="AV28" s="3" t="s">
        <v>143</v>
      </c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</row>
    <row r="29" spans="1:140" x14ac:dyDescent="0.75">
      <c r="A29" s="3" t="s">
        <v>128</v>
      </c>
      <c r="B29" s="3">
        <v>0.2</v>
      </c>
      <c r="C29" s="8"/>
      <c r="D29" s="8"/>
      <c r="E29" s="8"/>
      <c r="F29" s="1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3"/>
      <c r="AU29" s="3" t="s">
        <v>142</v>
      </c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</row>
    <row r="30" spans="1:140" x14ac:dyDescent="0.75">
      <c r="A30" s="3" t="s">
        <v>129</v>
      </c>
      <c r="B30" s="34">
        <f>0.84/9.6</f>
        <v>8.7499999999999994E-2</v>
      </c>
      <c r="C30" s="8"/>
      <c r="D30" s="8"/>
      <c r="E30" s="8"/>
      <c r="F30" s="1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</row>
    <row r="31" spans="1:140" x14ac:dyDescent="0.75">
      <c r="A31" s="3" t="s">
        <v>130</v>
      </c>
      <c r="B31" s="34">
        <f>0.32/9.6</f>
        <v>3.3333333333333333E-2</v>
      </c>
      <c r="C31" s="8"/>
      <c r="D31" s="8"/>
      <c r="E31" s="8"/>
      <c r="F31" s="1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3"/>
      <c r="AU31" s="3">
        <v>5</v>
      </c>
      <c r="AV31" s="3" t="s">
        <v>141</v>
      </c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</row>
    <row r="32" spans="1:140" x14ac:dyDescent="0.75">
      <c r="A32" s="3"/>
      <c r="B32" s="3"/>
      <c r="C32" s="8"/>
      <c r="D32" s="8"/>
      <c r="E32" s="8"/>
      <c r="F32" s="1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</row>
  </sheetData>
  <conditionalFormatting sqref="AS4:EJ1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association_spreadsheet (nM)</vt:lpstr>
      <vt:lpstr>association_spreadsheet ng-uL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 Goel</dc:creator>
  <cp:lastModifiedBy>Arul Goel</cp:lastModifiedBy>
  <dcterms:created xsi:type="dcterms:W3CDTF">2024-07-29T15:30:16Z</dcterms:created>
  <dcterms:modified xsi:type="dcterms:W3CDTF">2024-08-27T18:14:20Z</dcterms:modified>
</cp:coreProperties>
</file>