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g\murraylab_tools\examples\Aug_5_2024_AG\inputs\"/>
    </mc:Choice>
  </mc:AlternateContent>
  <xr:revisionPtr revIDLastSave="0" documentId="13_ncr:1_{BABE0AFA-3CF0-4B07-8F94-A8F155CF02FE}" xr6:coauthVersionLast="47" xr6:coauthVersionMax="47" xr10:uidLastSave="{00000000-0000-0000-0000-000000000000}"/>
  <bookViews>
    <workbookView xWindow="-120" yWindow="-120" windowWidth="51840" windowHeight="21120" xr2:uid="{CE40A68C-9544-4E55-9D79-32336A2BB9E1}"/>
  </bookViews>
  <sheets>
    <sheet name="Arul_96w_transfections_changed_" sheetId="1" r:id="rId1"/>
    <sheet name="Map" sheetId="3" r:id="rId2"/>
    <sheet name="association_spreadsheet ng-uL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9" i="1" l="1"/>
  <c r="M18" i="1"/>
  <c r="M17" i="1"/>
  <c r="GY12" i="2"/>
  <c r="GY5" i="2"/>
  <c r="GY6" i="2"/>
  <c r="GY7" i="2"/>
  <c r="GY8" i="2"/>
  <c r="GZ8" i="2" s="1"/>
  <c r="GY9" i="2"/>
  <c r="GZ9" i="2" s="1"/>
  <c r="GY10" i="2"/>
  <c r="GY11" i="2"/>
  <c r="GZ12" i="2"/>
  <c r="GZ5" i="2"/>
  <c r="GZ6" i="2"/>
  <c r="GZ7" i="2"/>
  <c r="GZ10" i="2"/>
  <c r="GZ11" i="2"/>
  <c r="GZ4" i="2"/>
  <c r="GY4" i="2"/>
  <c r="DE4" i="2"/>
  <c r="DE2" i="2"/>
  <c r="CW12" i="2"/>
  <c r="DA11" i="2"/>
  <c r="CZ11" i="2"/>
  <c r="CY11" i="2"/>
  <c r="CX11" i="2"/>
  <c r="CW11" i="2"/>
  <c r="CV11" i="2"/>
  <c r="CU11" i="2"/>
  <c r="CT11" i="2"/>
  <c r="CS11" i="2"/>
  <c r="CR11" i="2"/>
  <c r="CQ11" i="2"/>
  <c r="CP11" i="2"/>
  <c r="CO11" i="2"/>
  <c r="CN11" i="2"/>
  <c r="CM11" i="2"/>
  <c r="CL11" i="2"/>
  <c r="CK11" i="2"/>
  <c r="CJ11" i="2"/>
  <c r="CI11" i="2"/>
  <c r="CH11" i="2"/>
  <c r="CG11" i="2"/>
  <c r="CF11" i="2"/>
  <c r="CE11" i="2"/>
  <c r="CD11" i="2"/>
  <c r="CC11" i="2"/>
  <c r="CB11" i="2"/>
  <c r="CA11" i="2"/>
  <c r="BZ11" i="2"/>
  <c r="BY11" i="2"/>
  <c r="BX11" i="2"/>
  <c r="BW11" i="2"/>
  <c r="BV11" i="2"/>
  <c r="BU11" i="2"/>
  <c r="BT11" i="2"/>
  <c r="BS11" i="2"/>
  <c r="BR11" i="2"/>
  <c r="BQ11" i="2"/>
  <c r="BP11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DA10" i="2"/>
  <c r="CZ10" i="2"/>
  <c r="CY10" i="2"/>
  <c r="CX10" i="2"/>
  <c r="CW10" i="2"/>
  <c r="CV10" i="2"/>
  <c r="CU10" i="2"/>
  <c r="CT10" i="2"/>
  <c r="CS10" i="2"/>
  <c r="CR10" i="2"/>
  <c r="CQ10" i="2"/>
  <c r="CP10" i="2"/>
  <c r="CO10" i="2"/>
  <c r="CN10" i="2"/>
  <c r="CM10" i="2"/>
  <c r="CL10" i="2"/>
  <c r="CK10" i="2"/>
  <c r="CJ10" i="2"/>
  <c r="CI10" i="2"/>
  <c r="CH10" i="2"/>
  <c r="CG10" i="2"/>
  <c r="CF10" i="2"/>
  <c r="CE10" i="2"/>
  <c r="CD10" i="2"/>
  <c r="CC10" i="2"/>
  <c r="CB10" i="2"/>
  <c r="CA10" i="2"/>
  <c r="BZ10" i="2"/>
  <c r="BY10" i="2"/>
  <c r="BX10" i="2"/>
  <c r="BW10" i="2"/>
  <c r="BV10" i="2"/>
  <c r="BU10" i="2"/>
  <c r="BT10" i="2"/>
  <c r="BS10" i="2"/>
  <c r="BR10" i="2"/>
  <c r="BQ10" i="2"/>
  <c r="BP10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DA9" i="2"/>
  <c r="CZ9" i="2"/>
  <c r="CY9" i="2"/>
  <c r="CX9" i="2"/>
  <c r="CW9" i="2"/>
  <c r="CV9" i="2"/>
  <c r="CU9" i="2"/>
  <c r="CT9" i="2"/>
  <c r="CS9" i="2"/>
  <c r="CR9" i="2"/>
  <c r="CQ9" i="2"/>
  <c r="CP9" i="2"/>
  <c r="CO9" i="2"/>
  <c r="CN9" i="2"/>
  <c r="CM9" i="2"/>
  <c r="CL9" i="2"/>
  <c r="CK9" i="2"/>
  <c r="CJ9" i="2"/>
  <c r="CI9" i="2"/>
  <c r="CH9" i="2"/>
  <c r="CG9" i="2"/>
  <c r="CF9" i="2"/>
  <c r="CE9" i="2"/>
  <c r="CD9" i="2"/>
  <c r="CC9" i="2"/>
  <c r="CB9" i="2"/>
  <c r="CA9" i="2"/>
  <c r="BZ9" i="2"/>
  <c r="BY9" i="2"/>
  <c r="BX9" i="2"/>
  <c r="BW9" i="2"/>
  <c r="BV9" i="2"/>
  <c r="BU9" i="2"/>
  <c r="BT9" i="2"/>
  <c r="BS9" i="2"/>
  <c r="BR9" i="2"/>
  <c r="BQ9" i="2"/>
  <c r="BP9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DA8" i="2"/>
  <c r="CZ8" i="2"/>
  <c r="CY8" i="2"/>
  <c r="CX8" i="2"/>
  <c r="CW8" i="2"/>
  <c r="CV8" i="2"/>
  <c r="CU8" i="2"/>
  <c r="CT8" i="2"/>
  <c r="CS8" i="2"/>
  <c r="CR8" i="2"/>
  <c r="CQ8" i="2"/>
  <c r="CP8" i="2"/>
  <c r="CO8" i="2"/>
  <c r="CN8" i="2"/>
  <c r="CM8" i="2"/>
  <c r="CL8" i="2"/>
  <c r="CK8" i="2"/>
  <c r="CJ8" i="2"/>
  <c r="CI8" i="2"/>
  <c r="CH8" i="2"/>
  <c r="CG8" i="2"/>
  <c r="CF8" i="2"/>
  <c r="CE8" i="2"/>
  <c r="CD8" i="2"/>
  <c r="CC8" i="2"/>
  <c r="CB8" i="2"/>
  <c r="CA8" i="2"/>
  <c r="BZ8" i="2"/>
  <c r="BY8" i="2"/>
  <c r="BX8" i="2"/>
  <c r="BW8" i="2"/>
  <c r="BV8" i="2"/>
  <c r="BU8" i="2"/>
  <c r="BT8" i="2"/>
  <c r="BS8" i="2"/>
  <c r="BR8" i="2"/>
  <c r="BQ8" i="2"/>
  <c r="BP8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DA7" i="2"/>
  <c r="CZ7" i="2"/>
  <c r="CY7" i="2"/>
  <c r="CX7" i="2"/>
  <c r="CW7" i="2"/>
  <c r="CV7" i="2"/>
  <c r="CV12" i="2" s="1"/>
  <c r="CU7" i="2"/>
  <c r="CU12" i="2" s="1"/>
  <c r="CT7" i="2"/>
  <c r="CS7" i="2"/>
  <c r="CR7" i="2"/>
  <c r="CQ7" i="2"/>
  <c r="CP7" i="2"/>
  <c r="CO7" i="2"/>
  <c r="CN7" i="2"/>
  <c r="CM7" i="2"/>
  <c r="CL7" i="2"/>
  <c r="CL12" i="2" s="1"/>
  <c r="CK7" i="2"/>
  <c r="CK12" i="2" s="1"/>
  <c r="CJ7" i="2"/>
  <c r="CI7" i="2"/>
  <c r="CH7" i="2"/>
  <c r="CG7" i="2"/>
  <c r="CF7" i="2"/>
  <c r="CE7" i="2"/>
  <c r="CD7" i="2"/>
  <c r="CC7" i="2"/>
  <c r="CB7" i="2"/>
  <c r="CB12" i="2" s="1"/>
  <c r="CA7" i="2"/>
  <c r="CA12" i="2" s="1"/>
  <c r="BZ7" i="2"/>
  <c r="BY7" i="2"/>
  <c r="BX7" i="2"/>
  <c r="BW7" i="2"/>
  <c r="BV7" i="2"/>
  <c r="BU7" i="2"/>
  <c r="BT7" i="2"/>
  <c r="BS7" i="2"/>
  <c r="BR7" i="2"/>
  <c r="BR12" i="2" s="1"/>
  <c r="BQ7" i="2"/>
  <c r="BQ12" i="2" s="1"/>
  <c r="BP7" i="2"/>
  <c r="BO7" i="2"/>
  <c r="BN7" i="2"/>
  <c r="BM7" i="2"/>
  <c r="BL7" i="2"/>
  <c r="BK7" i="2"/>
  <c r="BJ7" i="2"/>
  <c r="BI7" i="2"/>
  <c r="BH7" i="2"/>
  <c r="BH12" i="2" s="1"/>
  <c r="BG7" i="2"/>
  <c r="BG12" i="2" s="1"/>
  <c r="BF7" i="2"/>
  <c r="BE7" i="2"/>
  <c r="BD7" i="2"/>
  <c r="BC7" i="2"/>
  <c r="BB7" i="2"/>
  <c r="BA7" i="2"/>
  <c r="AZ7" i="2"/>
  <c r="AY7" i="2"/>
  <c r="AX7" i="2"/>
  <c r="AX12" i="2" s="1"/>
  <c r="AW7" i="2"/>
  <c r="AW12" i="2" s="1"/>
  <c r="AV7" i="2"/>
  <c r="AU7" i="2"/>
  <c r="AT7" i="2"/>
  <c r="AS7" i="2"/>
  <c r="AR7" i="2"/>
  <c r="AQ7" i="2"/>
  <c r="AP7" i="2"/>
  <c r="AO7" i="2"/>
  <c r="AN7" i="2"/>
  <c r="AN12" i="2" s="1"/>
  <c r="AM7" i="2"/>
  <c r="AM12" i="2" s="1"/>
  <c r="AL7" i="2"/>
  <c r="AK7" i="2"/>
  <c r="AJ7" i="2"/>
  <c r="AI7" i="2"/>
  <c r="AH7" i="2"/>
  <c r="AG7" i="2"/>
  <c r="AF7" i="2"/>
  <c r="AE7" i="2"/>
  <c r="AD7" i="2"/>
  <c r="AD12" i="2" s="1"/>
  <c r="AC7" i="2"/>
  <c r="AC12" i="2" s="1"/>
  <c r="AB7" i="2"/>
  <c r="AA7" i="2"/>
  <c r="Z7" i="2"/>
  <c r="Y7" i="2"/>
  <c r="X7" i="2"/>
  <c r="W7" i="2"/>
  <c r="V7" i="2"/>
  <c r="U7" i="2"/>
  <c r="T7" i="2"/>
  <c r="T12" i="2" s="1"/>
  <c r="S7" i="2"/>
  <c r="S12" i="2" s="1"/>
  <c r="R7" i="2"/>
  <c r="Q7" i="2"/>
  <c r="P7" i="2"/>
  <c r="O7" i="2"/>
  <c r="N7" i="2"/>
  <c r="M7" i="2"/>
  <c r="L7" i="2"/>
  <c r="K7" i="2"/>
  <c r="J7" i="2"/>
  <c r="J12" i="2" s="1"/>
  <c r="DA6" i="2"/>
  <c r="CZ6" i="2"/>
  <c r="CY6" i="2"/>
  <c r="CX6" i="2"/>
  <c r="CW6" i="2"/>
  <c r="CV6" i="2"/>
  <c r="CU6" i="2"/>
  <c r="CT6" i="2"/>
  <c r="CS6" i="2"/>
  <c r="CR6" i="2"/>
  <c r="CR12" i="2" s="1"/>
  <c r="CQ6" i="2"/>
  <c r="CP6" i="2"/>
  <c r="CO6" i="2"/>
  <c r="CN6" i="2"/>
  <c r="CM6" i="2"/>
  <c r="CL6" i="2"/>
  <c r="CK6" i="2"/>
  <c r="CJ6" i="2"/>
  <c r="CI6" i="2"/>
  <c r="CH6" i="2"/>
  <c r="CH12" i="2" s="1"/>
  <c r="CG6" i="2"/>
  <c r="CF6" i="2"/>
  <c r="CE6" i="2"/>
  <c r="CD6" i="2"/>
  <c r="CC6" i="2"/>
  <c r="CB6" i="2"/>
  <c r="CA6" i="2"/>
  <c r="BZ6" i="2"/>
  <c r="BY6" i="2"/>
  <c r="BX6" i="2"/>
  <c r="BX12" i="2" s="1"/>
  <c r="BW6" i="2"/>
  <c r="BV6" i="2"/>
  <c r="BU6" i="2"/>
  <c r="BT6" i="2"/>
  <c r="BS6" i="2"/>
  <c r="BR6" i="2"/>
  <c r="BQ6" i="2"/>
  <c r="BP6" i="2"/>
  <c r="BO6" i="2"/>
  <c r="BN6" i="2"/>
  <c r="BN12" i="2" s="1"/>
  <c r="BM6" i="2"/>
  <c r="BL6" i="2"/>
  <c r="BK6" i="2"/>
  <c r="BJ6" i="2"/>
  <c r="BI6" i="2"/>
  <c r="BH6" i="2"/>
  <c r="BG6" i="2"/>
  <c r="BF6" i="2"/>
  <c r="BE6" i="2"/>
  <c r="BD6" i="2"/>
  <c r="BD12" i="2" s="1"/>
  <c r="BC6" i="2"/>
  <c r="BB6" i="2"/>
  <c r="BA6" i="2"/>
  <c r="AZ6" i="2"/>
  <c r="AY6" i="2"/>
  <c r="AX6" i="2"/>
  <c r="AW6" i="2"/>
  <c r="AV6" i="2"/>
  <c r="AU6" i="2"/>
  <c r="AT6" i="2"/>
  <c r="AT12" i="2" s="1"/>
  <c r="AS6" i="2"/>
  <c r="AR6" i="2"/>
  <c r="AQ6" i="2"/>
  <c r="AP6" i="2"/>
  <c r="AO6" i="2"/>
  <c r="AN6" i="2"/>
  <c r="AM6" i="2"/>
  <c r="AL6" i="2"/>
  <c r="AK6" i="2"/>
  <c r="AJ6" i="2"/>
  <c r="AJ12" i="2" s="1"/>
  <c r="AI6" i="2"/>
  <c r="AH6" i="2"/>
  <c r="AG6" i="2"/>
  <c r="AF6" i="2"/>
  <c r="AE6" i="2"/>
  <c r="AD6" i="2"/>
  <c r="AC6" i="2"/>
  <c r="AB6" i="2"/>
  <c r="AA6" i="2"/>
  <c r="Z6" i="2"/>
  <c r="Z12" i="2" s="1"/>
  <c r="Y6" i="2"/>
  <c r="X6" i="2"/>
  <c r="W6" i="2"/>
  <c r="V6" i="2"/>
  <c r="U6" i="2"/>
  <c r="T6" i="2"/>
  <c r="S6" i="2"/>
  <c r="R6" i="2"/>
  <c r="Q6" i="2"/>
  <c r="P6" i="2"/>
  <c r="P12" i="2" s="1"/>
  <c r="O6" i="2"/>
  <c r="N6" i="2"/>
  <c r="M6" i="2"/>
  <c r="L6" i="2"/>
  <c r="K6" i="2"/>
  <c r="J6" i="2"/>
  <c r="DA5" i="2"/>
  <c r="CZ5" i="2"/>
  <c r="CY5" i="2"/>
  <c r="CX5" i="2"/>
  <c r="CX12" i="2" s="1"/>
  <c r="CW5" i="2"/>
  <c r="CV5" i="2"/>
  <c r="CU5" i="2"/>
  <c r="CT5" i="2"/>
  <c r="CS5" i="2"/>
  <c r="CR5" i="2"/>
  <c r="CQ5" i="2"/>
  <c r="CP5" i="2"/>
  <c r="CO5" i="2"/>
  <c r="CN5" i="2"/>
  <c r="CN12" i="2" s="1"/>
  <c r="CM5" i="2"/>
  <c r="CM12" i="2" s="1"/>
  <c r="CL5" i="2"/>
  <c r="CK5" i="2"/>
  <c r="CJ5" i="2"/>
  <c r="CI5" i="2"/>
  <c r="CH5" i="2"/>
  <c r="CG5" i="2"/>
  <c r="CF5" i="2"/>
  <c r="CE5" i="2"/>
  <c r="CD5" i="2"/>
  <c r="CD12" i="2" s="1"/>
  <c r="CC5" i="2"/>
  <c r="CC12" i="2" s="1"/>
  <c r="CB5" i="2"/>
  <c r="CA5" i="2"/>
  <c r="BZ5" i="2"/>
  <c r="BY5" i="2"/>
  <c r="BX5" i="2"/>
  <c r="BW5" i="2"/>
  <c r="BV5" i="2"/>
  <c r="BU5" i="2"/>
  <c r="BT5" i="2"/>
  <c r="BT12" i="2" s="1"/>
  <c r="BS5" i="2"/>
  <c r="BS12" i="2" s="1"/>
  <c r="BR5" i="2"/>
  <c r="BQ5" i="2"/>
  <c r="BP5" i="2"/>
  <c r="BO5" i="2"/>
  <c r="BN5" i="2"/>
  <c r="BM5" i="2"/>
  <c r="BL5" i="2"/>
  <c r="BK5" i="2"/>
  <c r="BJ5" i="2"/>
  <c r="BJ12" i="2" s="1"/>
  <c r="BI5" i="2"/>
  <c r="BI12" i="2" s="1"/>
  <c r="BH5" i="2"/>
  <c r="BG5" i="2"/>
  <c r="BF5" i="2"/>
  <c r="BE5" i="2"/>
  <c r="BD5" i="2"/>
  <c r="BC5" i="2"/>
  <c r="BB5" i="2"/>
  <c r="BA5" i="2"/>
  <c r="AZ5" i="2"/>
  <c r="AZ12" i="2" s="1"/>
  <c r="AY5" i="2"/>
  <c r="AY12" i="2" s="1"/>
  <c r="AX5" i="2"/>
  <c r="AW5" i="2"/>
  <c r="AV5" i="2"/>
  <c r="AU5" i="2"/>
  <c r="AT5" i="2"/>
  <c r="AS5" i="2"/>
  <c r="AR5" i="2"/>
  <c r="AQ5" i="2"/>
  <c r="AP5" i="2"/>
  <c r="AP12" i="2" s="1"/>
  <c r="AO5" i="2"/>
  <c r="AO12" i="2" s="1"/>
  <c r="AN5" i="2"/>
  <c r="AM5" i="2"/>
  <c r="AL5" i="2"/>
  <c r="AK5" i="2"/>
  <c r="AJ5" i="2"/>
  <c r="AI5" i="2"/>
  <c r="AH5" i="2"/>
  <c r="AG5" i="2"/>
  <c r="AF5" i="2"/>
  <c r="AF12" i="2" s="1"/>
  <c r="AE5" i="2"/>
  <c r="AE12" i="2" s="1"/>
  <c r="AD5" i="2"/>
  <c r="AC5" i="2"/>
  <c r="AB5" i="2"/>
  <c r="AA5" i="2"/>
  <c r="Z5" i="2"/>
  <c r="Y5" i="2"/>
  <c r="X5" i="2"/>
  <c r="W5" i="2"/>
  <c r="V5" i="2"/>
  <c r="V12" i="2" s="1"/>
  <c r="U5" i="2"/>
  <c r="U12" i="2" s="1"/>
  <c r="T5" i="2"/>
  <c r="S5" i="2"/>
  <c r="R5" i="2"/>
  <c r="Q5" i="2"/>
  <c r="P5" i="2"/>
  <c r="O5" i="2"/>
  <c r="N5" i="2"/>
  <c r="M5" i="2"/>
  <c r="L5" i="2"/>
  <c r="L12" i="2" s="1"/>
  <c r="K5" i="2"/>
  <c r="K12" i="2" s="1"/>
  <c r="J5" i="2"/>
  <c r="DA4" i="2"/>
  <c r="DA12" i="2" s="1"/>
  <c r="CZ4" i="2"/>
  <c r="CZ12" i="2" s="1"/>
  <c r="CY4" i="2"/>
  <c r="CY12" i="2" s="1"/>
  <c r="CX4" i="2"/>
  <c r="CW4" i="2"/>
  <c r="CV4" i="2"/>
  <c r="CU4" i="2"/>
  <c r="CT4" i="2"/>
  <c r="CT12" i="2" s="1"/>
  <c r="CS4" i="2"/>
  <c r="CS12" i="2" s="1"/>
  <c r="CR4" i="2"/>
  <c r="CQ4" i="2"/>
  <c r="CQ12" i="2" s="1"/>
  <c r="CP4" i="2"/>
  <c r="CP12" i="2" s="1"/>
  <c r="CO4" i="2"/>
  <c r="CO12" i="2" s="1"/>
  <c r="CN4" i="2"/>
  <c r="CM4" i="2"/>
  <c r="CL4" i="2"/>
  <c r="CK4" i="2"/>
  <c r="CJ4" i="2"/>
  <c r="CJ12" i="2" s="1"/>
  <c r="CI4" i="2"/>
  <c r="CI12" i="2" s="1"/>
  <c r="CH4" i="2"/>
  <c r="CG4" i="2"/>
  <c r="CG12" i="2" s="1"/>
  <c r="CF4" i="2"/>
  <c r="CF12" i="2" s="1"/>
  <c r="CE4" i="2"/>
  <c r="CE12" i="2" s="1"/>
  <c r="CD4" i="2"/>
  <c r="CC4" i="2"/>
  <c r="CB4" i="2"/>
  <c r="CA4" i="2"/>
  <c r="BZ4" i="2"/>
  <c r="BZ12" i="2" s="1"/>
  <c r="BY4" i="2"/>
  <c r="BY12" i="2" s="1"/>
  <c r="BX4" i="2"/>
  <c r="BW4" i="2"/>
  <c r="BW12" i="2" s="1"/>
  <c r="BV4" i="2"/>
  <c r="BV12" i="2" s="1"/>
  <c r="BU4" i="2"/>
  <c r="BU12" i="2" s="1"/>
  <c r="BT4" i="2"/>
  <c r="BS4" i="2"/>
  <c r="BR4" i="2"/>
  <c r="BQ4" i="2"/>
  <c r="BP4" i="2"/>
  <c r="BP12" i="2" s="1"/>
  <c r="BO4" i="2"/>
  <c r="BO12" i="2" s="1"/>
  <c r="BN4" i="2"/>
  <c r="BM4" i="2"/>
  <c r="BM12" i="2" s="1"/>
  <c r="BL4" i="2"/>
  <c r="BL12" i="2" s="1"/>
  <c r="BK4" i="2"/>
  <c r="BK12" i="2" s="1"/>
  <c r="BJ4" i="2"/>
  <c r="BI4" i="2"/>
  <c r="BH4" i="2"/>
  <c r="BG4" i="2"/>
  <c r="BF4" i="2"/>
  <c r="BF12" i="2" s="1"/>
  <c r="BE4" i="2"/>
  <c r="BE12" i="2" s="1"/>
  <c r="BD4" i="2"/>
  <c r="BC4" i="2"/>
  <c r="BC12" i="2" s="1"/>
  <c r="BB4" i="2"/>
  <c r="BB12" i="2" s="1"/>
  <c r="BA4" i="2"/>
  <c r="BA12" i="2" s="1"/>
  <c r="AZ4" i="2"/>
  <c r="AY4" i="2"/>
  <c r="AX4" i="2"/>
  <c r="AW4" i="2"/>
  <c r="AV4" i="2"/>
  <c r="AV12" i="2" s="1"/>
  <c r="AU4" i="2"/>
  <c r="AU12" i="2" s="1"/>
  <c r="AT4" i="2"/>
  <c r="AS4" i="2"/>
  <c r="AS12" i="2" s="1"/>
  <c r="AR4" i="2"/>
  <c r="AR12" i="2" s="1"/>
  <c r="AQ4" i="2"/>
  <c r="AQ12" i="2" s="1"/>
  <c r="AP4" i="2"/>
  <c r="AO4" i="2"/>
  <c r="AN4" i="2"/>
  <c r="AM4" i="2"/>
  <c r="AL4" i="2"/>
  <c r="AL12" i="2" s="1"/>
  <c r="AK4" i="2"/>
  <c r="AK12" i="2" s="1"/>
  <c r="AJ4" i="2"/>
  <c r="AI4" i="2"/>
  <c r="AI12" i="2" s="1"/>
  <c r="AH4" i="2"/>
  <c r="AH12" i="2" s="1"/>
  <c r="AG4" i="2"/>
  <c r="AG12" i="2" s="1"/>
  <c r="AF4" i="2"/>
  <c r="AE4" i="2"/>
  <c r="AD4" i="2"/>
  <c r="AC4" i="2"/>
  <c r="AB4" i="2"/>
  <c r="AB12" i="2" s="1"/>
  <c r="AA4" i="2"/>
  <c r="AA12" i="2" s="1"/>
  <c r="Z4" i="2"/>
  <c r="Y4" i="2"/>
  <c r="Y12" i="2" s="1"/>
  <c r="X4" i="2"/>
  <c r="X12" i="2" s="1"/>
  <c r="W4" i="2"/>
  <c r="W12" i="2" s="1"/>
  <c r="V4" i="2"/>
  <c r="U4" i="2"/>
  <c r="T4" i="2"/>
  <c r="S4" i="2"/>
  <c r="R4" i="2"/>
  <c r="R12" i="2" s="1"/>
  <c r="Q4" i="2"/>
  <c r="Q12" i="2" s="1"/>
  <c r="P4" i="2"/>
  <c r="O4" i="2"/>
  <c r="O12" i="2" s="1"/>
  <c r="N4" i="2"/>
  <c r="N12" i="2" s="1"/>
  <c r="M4" i="2"/>
  <c r="M12" i="2" s="1"/>
  <c r="L4" i="2"/>
  <c r="K4" i="2"/>
  <c r="J4" i="2"/>
  <c r="DE6" i="2"/>
  <c r="DE5" i="2"/>
  <c r="DK17" i="2"/>
  <c r="DG21" i="2"/>
  <c r="DK22" i="2"/>
  <c r="DK23" i="2" s="1"/>
  <c r="DK25" i="2" s="1"/>
  <c r="B31" i="2"/>
  <c r="B30" i="2"/>
  <c r="B24" i="2" s="1"/>
  <c r="DG28" i="2"/>
  <c r="B28" i="2"/>
  <c r="B26" i="2"/>
  <c r="DG25" i="2"/>
  <c r="DG22" i="2"/>
  <c r="DD12" i="2"/>
  <c r="GX12" i="2" s="1"/>
  <c r="I12" i="2"/>
  <c r="F12" i="2"/>
  <c r="D12" i="2"/>
  <c r="DD11" i="2"/>
  <c r="GX11" i="2" s="1"/>
  <c r="I11" i="2"/>
  <c r="F11" i="2"/>
  <c r="D11" i="2"/>
  <c r="DD10" i="2"/>
  <c r="GX10" i="2" s="1"/>
  <c r="I10" i="2"/>
  <c r="F10" i="2"/>
  <c r="D10" i="2"/>
  <c r="DD9" i="2"/>
  <c r="GX9" i="2" s="1"/>
  <c r="I9" i="2"/>
  <c r="F9" i="2"/>
  <c r="D9" i="2"/>
  <c r="DD8" i="2"/>
  <c r="GX8" i="2" s="1"/>
  <c r="I8" i="2"/>
  <c r="F8" i="2"/>
  <c r="D8" i="2"/>
  <c r="DD7" i="2"/>
  <c r="GX7" i="2" s="1"/>
  <c r="I7" i="2"/>
  <c r="F7" i="2"/>
  <c r="D7" i="2"/>
  <c r="DD6" i="2"/>
  <c r="GX6" i="2" s="1"/>
  <c r="I6" i="2"/>
  <c r="F6" i="2"/>
  <c r="D6" i="2"/>
  <c r="DD5" i="2"/>
  <c r="GX5" i="2" s="1"/>
  <c r="I5" i="2"/>
  <c r="F5" i="2"/>
  <c r="D5" i="2"/>
  <c r="DD4" i="2"/>
  <c r="GX4" i="2" s="1"/>
  <c r="I4" i="2"/>
  <c r="F4" i="2"/>
  <c r="D4" i="2"/>
  <c r="AU28" i="1"/>
  <c r="AU22" i="1"/>
  <c r="AU25" i="1"/>
  <c r="AU21" i="1"/>
  <c r="DE10" i="2" l="1"/>
  <c r="DF2" i="2"/>
  <c r="DF7" i="2" s="1"/>
  <c r="DF9" i="2"/>
  <c r="D5" i="1"/>
  <c r="BY5" i="1" s="1"/>
  <c r="D6" i="1"/>
  <c r="D7" i="1"/>
  <c r="BY7" i="1" s="1"/>
  <c r="D8" i="1"/>
  <c r="BY8" i="1" s="1"/>
  <c r="D9" i="1"/>
  <c r="BY9" i="1" s="1"/>
  <c r="D10" i="1"/>
  <c r="BY10" i="1" s="1"/>
  <c r="D11" i="1"/>
  <c r="BY11" i="1" s="1"/>
  <c r="D12" i="1"/>
  <c r="BY12" i="1" s="1"/>
  <c r="D4" i="1"/>
  <c r="BY4" i="1" s="1"/>
  <c r="BY6" i="1" l="1"/>
  <c r="AS13" i="1"/>
  <c r="AS14" i="1" s="1"/>
  <c r="BX13" i="1"/>
  <c r="DF11" i="2"/>
  <c r="DF10" i="2"/>
  <c r="DE8" i="2"/>
  <c r="DE11" i="2"/>
  <c r="DF6" i="2"/>
  <c r="DF5" i="2"/>
  <c r="DF18" i="2" s="1"/>
  <c r="DE7" i="2"/>
  <c r="DE9" i="2"/>
  <c r="DF4" i="2"/>
  <c r="O3" i="2"/>
  <c r="AB3" i="2"/>
  <c r="CP3" i="2"/>
  <c r="CY3" i="2"/>
  <c r="BE3" i="2"/>
  <c r="DF8" i="2"/>
  <c r="CW3" i="2"/>
  <c r="AZ3" i="2"/>
  <c r="BD3" i="2"/>
  <c r="Z3" i="2"/>
  <c r="BF3" i="2"/>
  <c r="BZ3" i="2"/>
  <c r="CD3" i="2"/>
  <c r="AD3" i="2"/>
  <c r="N3" i="2"/>
  <c r="U3" i="2"/>
  <c r="AT3" i="2"/>
  <c r="CN3" i="2"/>
  <c r="BV3" i="2"/>
  <c r="BT3" i="2"/>
  <c r="CH3" i="2"/>
  <c r="M3" i="2"/>
  <c r="BH3" i="2"/>
  <c r="CV3" i="2"/>
  <c r="DG2" i="2"/>
  <c r="DG5" i="2" s="1"/>
  <c r="AW3" i="2"/>
  <c r="BQ3" i="2"/>
  <c r="T3" i="2"/>
  <c r="L3" i="2"/>
  <c r="BO3" i="2"/>
  <c r="BG3" i="2"/>
  <c r="AJ3" i="2"/>
  <c r="AA3" i="2"/>
  <c r="DF12" i="2"/>
  <c r="V3" i="2"/>
  <c r="AI3" i="2"/>
  <c r="CF3" i="2"/>
  <c r="AF3" i="2"/>
  <c r="AU3" i="2"/>
  <c r="DE12" i="2"/>
  <c r="AH3" i="2"/>
  <c r="AM3" i="2"/>
  <c r="B31" i="1"/>
  <c r="B30" i="1"/>
  <c r="B24" i="1" s="1"/>
  <c r="B28" i="1"/>
  <c r="B26" i="1"/>
  <c r="AR12" i="1"/>
  <c r="BZ12" i="1" s="1"/>
  <c r="I12" i="1"/>
  <c r="F12" i="1"/>
  <c r="AR11" i="1"/>
  <c r="BZ11" i="1" s="1"/>
  <c r="I11" i="1"/>
  <c r="F11" i="1"/>
  <c r="AR10" i="1"/>
  <c r="BZ10" i="1" s="1"/>
  <c r="I10" i="1"/>
  <c r="F10" i="1"/>
  <c r="AR9" i="1"/>
  <c r="BZ9" i="1" s="1"/>
  <c r="I9" i="1"/>
  <c r="F9" i="1"/>
  <c r="AR8" i="1"/>
  <c r="BZ8" i="1" s="1"/>
  <c r="I8" i="1"/>
  <c r="F8" i="1"/>
  <c r="AR7" i="1"/>
  <c r="BZ7" i="1" s="1"/>
  <c r="I7" i="1"/>
  <c r="F7" i="1"/>
  <c r="AR6" i="1"/>
  <c r="BZ6" i="1" s="1"/>
  <c r="I6" i="1"/>
  <c r="F6" i="1"/>
  <c r="AR5" i="1"/>
  <c r="BZ5" i="1" s="1"/>
  <c r="I5" i="1"/>
  <c r="F5" i="1"/>
  <c r="AR4" i="1"/>
  <c r="BZ4" i="1" s="1"/>
  <c r="I4" i="1"/>
  <c r="F4" i="1"/>
  <c r="AS2" i="1" l="1"/>
  <c r="AT2" i="1" s="1"/>
  <c r="AT10" i="1" s="1"/>
  <c r="AL6" i="1"/>
  <c r="AC6" i="1"/>
  <c r="M6" i="1"/>
  <c r="V6" i="1"/>
  <c r="S6" i="1"/>
  <c r="AM6" i="1"/>
  <c r="AH6" i="1"/>
  <c r="AB6" i="1"/>
  <c r="N6" i="1"/>
  <c r="R6" i="1"/>
  <c r="W6" i="1"/>
  <c r="Y6" i="1"/>
  <c r="AF6" i="1"/>
  <c r="AN6" i="1"/>
  <c r="AA6" i="1"/>
  <c r="O6" i="1"/>
  <c r="J6" i="1"/>
  <c r="X6" i="1"/>
  <c r="AI6" i="1"/>
  <c r="AO6" i="1"/>
  <c r="P6" i="1"/>
  <c r="AJ6" i="1"/>
  <c r="AE6" i="1"/>
  <c r="Z6" i="1"/>
  <c r="K6" i="1"/>
  <c r="AT6" i="1" s="1"/>
  <c r="T6" i="1"/>
  <c r="AG6" i="1"/>
  <c r="Q6" i="1"/>
  <c r="AK6" i="1"/>
  <c r="AD6" i="1"/>
  <c r="L6" i="1"/>
  <c r="U6" i="1"/>
  <c r="AO9" i="1"/>
  <c r="AJ9" i="1"/>
  <c r="AA9" i="1"/>
  <c r="K9" i="1"/>
  <c r="T9" i="1"/>
  <c r="AK9" i="1"/>
  <c r="L9" i="1"/>
  <c r="U9" i="1"/>
  <c r="AL9" i="1"/>
  <c r="M9" i="1"/>
  <c r="V9" i="1"/>
  <c r="Q9" i="1"/>
  <c r="AM9" i="1"/>
  <c r="AF9" i="1"/>
  <c r="Z9" i="1"/>
  <c r="N9" i="1"/>
  <c r="W9" i="1"/>
  <c r="AG9" i="1"/>
  <c r="AD9" i="1"/>
  <c r="J9" i="1"/>
  <c r="AN9" i="1"/>
  <c r="AH9" i="1"/>
  <c r="AE9" i="1"/>
  <c r="O9" i="1"/>
  <c r="R9" i="1"/>
  <c r="X9" i="1"/>
  <c r="Y9" i="1"/>
  <c r="AC9" i="1"/>
  <c r="AI9" i="1"/>
  <c r="AB9" i="1"/>
  <c r="S9" i="1"/>
  <c r="P9" i="1"/>
  <c r="AN4" i="1"/>
  <c r="AF4" i="1"/>
  <c r="P4" i="1"/>
  <c r="AG4" i="1"/>
  <c r="O4" i="1"/>
  <c r="AI4" i="1"/>
  <c r="AM4" i="1"/>
  <c r="AE4" i="1"/>
  <c r="X4" i="1"/>
  <c r="N4" i="1"/>
  <c r="AL4" i="1"/>
  <c r="AD4" i="1"/>
  <c r="W4" i="1"/>
  <c r="M4" i="1"/>
  <c r="K4" i="1"/>
  <c r="AK4" i="1"/>
  <c r="AC4" i="1"/>
  <c r="V4" i="1"/>
  <c r="L4" i="1"/>
  <c r="AO4" i="1"/>
  <c r="AA4" i="1"/>
  <c r="AJ4" i="1"/>
  <c r="AB4" i="1"/>
  <c r="U4" i="1"/>
  <c r="J4" i="1"/>
  <c r="AS4" i="1" s="1"/>
  <c r="Y4" i="1"/>
  <c r="AH4" i="1"/>
  <c r="Z4" i="1"/>
  <c r="S4" i="1"/>
  <c r="R4" i="1"/>
  <c r="Q4" i="1"/>
  <c r="T4" i="1"/>
  <c r="AN7" i="1"/>
  <c r="AE7" i="1"/>
  <c r="O7" i="1"/>
  <c r="X7" i="1"/>
  <c r="AK7" i="1"/>
  <c r="Z7" i="1"/>
  <c r="AD7" i="1"/>
  <c r="P7" i="1"/>
  <c r="AO7" i="1"/>
  <c r="AH7" i="1"/>
  <c r="AC7" i="1"/>
  <c r="R7" i="1"/>
  <c r="Y7" i="1"/>
  <c r="L7" i="1"/>
  <c r="AI7" i="1"/>
  <c r="AB7" i="1"/>
  <c r="J7" i="1"/>
  <c r="AS7" i="1" s="1"/>
  <c r="S7" i="1"/>
  <c r="U7" i="1"/>
  <c r="AG7" i="1"/>
  <c r="AJ7" i="1"/>
  <c r="AA7" i="1"/>
  <c r="K7" i="1"/>
  <c r="T7" i="1"/>
  <c r="Q7" i="1"/>
  <c r="AL7" i="1"/>
  <c r="M7" i="1"/>
  <c r="V7" i="1"/>
  <c r="AM7" i="1"/>
  <c r="AF7" i="1"/>
  <c r="N7" i="1"/>
  <c r="W7" i="1"/>
  <c r="AL10" i="1"/>
  <c r="AC10" i="1"/>
  <c r="M10" i="1"/>
  <c r="V10" i="1"/>
  <c r="Y10" i="1"/>
  <c r="AM10" i="1"/>
  <c r="AB10" i="1"/>
  <c r="N10" i="1"/>
  <c r="W10" i="1"/>
  <c r="Q10" i="1"/>
  <c r="AN10" i="1"/>
  <c r="AA10" i="1"/>
  <c r="Z10" i="1"/>
  <c r="O10" i="1"/>
  <c r="X10" i="1"/>
  <c r="AG10" i="1"/>
  <c r="AF10" i="1"/>
  <c r="P10" i="1"/>
  <c r="AH10" i="1"/>
  <c r="S10" i="1"/>
  <c r="AJ10" i="1"/>
  <c r="AE10" i="1"/>
  <c r="K10" i="1"/>
  <c r="J10" i="1"/>
  <c r="AS10" i="1" s="1"/>
  <c r="T10" i="1"/>
  <c r="R10" i="1"/>
  <c r="AO10" i="1"/>
  <c r="AK10" i="1"/>
  <c r="AD10" i="1"/>
  <c r="L10" i="1"/>
  <c r="U10" i="1"/>
  <c r="AI10" i="1"/>
  <c r="AJ5" i="1"/>
  <c r="AA5" i="1"/>
  <c r="K5" i="1"/>
  <c r="J5" i="1"/>
  <c r="T5" i="1"/>
  <c r="AK5" i="1"/>
  <c r="L5" i="1"/>
  <c r="U5" i="1"/>
  <c r="AL5" i="1"/>
  <c r="M5" i="1"/>
  <c r="V5" i="1"/>
  <c r="AM5" i="1"/>
  <c r="AF5" i="1"/>
  <c r="N5" i="1"/>
  <c r="W5" i="1"/>
  <c r="AO5" i="1"/>
  <c r="AN5" i="1"/>
  <c r="AE5" i="1"/>
  <c r="O5" i="1"/>
  <c r="X5" i="1"/>
  <c r="P5" i="1"/>
  <c r="AC5" i="1"/>
  <c r="Q5" i="1"/>
  <c r="AI5" i="1"/>
  <c r="AH5" i="1"/>
  <c r="AB5" i="1"/>
  <c r="Z5" i="1"/>
  <c r="R5" i="1"/>
  <c r="S5" i="1"/>
  <c r="AG5" i="1"/>
  <c r="Y5" i="1"/>
  <c r="AD5" i="1"/>
  <c r="N8" i="1"/>
  <c r="AO8" i="1"/>
  <c r="AI8" i="1"/>
  <c r="AF8" i="1"/>
  <c r="S8" i="1"/>
  <c r="AM8" i="1"/>
  <c r="AJ8" i="1"/>
  <c r="AE8" i="1"/>
  <c r="K8" i="1"/>
  <c r="AT8" i="1" s="1"/>
  <c r="T8" i="1"/>
  <c r="W8" i="1"/>
  <c r="AK8" i="1"/>
  <c r="AH8" i="1"/>
  <c r="AD8" i="1"/>
  <c r="L8" i="1"/>
  <c r="R8" i="1"/>
  <c r="U8" i="1"/>
  <c r="Y8" i="1"/>
  <c r="Q8" i="1"/>
  <c r="AL8" i="1"/>
  <c r="AC8" i="1"/>
  <c r="Z8" i="1"/>
  <c r="M8" i="1"/>
  <c r="J8" i="1"/>
  <c r="V8" i="1"/>
  <c r="AG8" i="1"/>
  <c r="AN8" i="1"/>
  <c r="AA8" i="1"/>
  <c r="O8" i="1"/>
  <c r="X8" i="1"/>
  <c r="AB8" i="1"/>
  <c r="P8" i="1"/>
  <c r="AN11" i="1"/>
  <c r="AE11" i="1"/>
  <c r="O11" i="1"/>
  <c r="X11" i="1"/>
  <c r="Q11" i="1"/>
  <c r="AD11" i="1"/>
  <c r="Z11" i="1"/>
  <c r="P11" i="1"/>
  <c r="AG11" i="1"/>
  <c r="L11" i="1"/>
  <c r="U11" i="1"/>
  <c r="AC11" i="1"/>
  <c r="AI11" i="1"/>
  <c r="AB11" i="1"/>
  <c r="S11" i="1"/>
  <c r="AK11" i="1"/>
  <c r="AJ11" i="1"/>
  <c r="AA11" i="1"/>
  <c r="K11" i="1"/>
  <c r="T11" i="1"/>
  <c r="AO11" i="1"/>
  <c r="AL11" i="1"/>
  <c r="AH11" i="1"/>
  <c r="M11" i="1"/>
  <c r="R11" i="1"/>
  <c r="V11" i="1"/>
  <c r="Y11" i="1"/>
  <c r="AM11" i="1"/>
  <c r="AF11" i="1"/>
  <c r="N11" i="1"/>
  <c r="J11" i="1"/>
  <c r="W11" i="1"/>
  <c r="DF13" i="2"/>
  <c r="DF16" i="2"/>
  <c r="DE16" i="2"/>
  <c r="DE13" i="2"/>
  <c r="DE14" i="2" s="1"/>
  <c r="J3" i="2"/>
  <c r="DG11" i="2"/>
  <c r="DF3" i="2"/>
  <c r="DG8" i="2"/>
  <c r="CL3" i="2"/>
  <c r="AP3" i="2"/>
  <c r="BS3" i="2"/>
  <c r="CR3" i="2"/>
  <c r="K3" i="2"/>
  <c r="AX3" i="2"/>
  <c r="CM3" i="2"/>
  <c r="CZ3" i="2"/>
  <c r="P3" i="2"/>
  <c r="CE3" i="2"/>
  <c r="Q3" i="2"/>
  <c r="BI3" i="2"/>
  <c r="BY3" i="2"/>
  <c r="X3" i="2"/>
  <c r="CS3" i="2"/>
  <c r="BW3" i="2"/>
  <c r="DG4" i="2"/>
  <c r="CX3" i="2"/>
  <c r="AS3" i="2"/>
  <c r="AO3" i="2"/>
  <c r="BR3" i="2"/>
  <c r="CT3" i="2"/>
  <c r="AE3" i="2"/>
  <c r="CO3" i="2"/>
  <c r="DG18" i="2"/>
  <c r="DG7" i="2"/>
  <c r="Y3" i="2"/>
  <c r="AL3" i="2"/>
  <c r="DG10" i="2"/>
  <c r="BC3" i="2"/>
  <c r="AG3" i="2"/>
  <c r="R3" i="2"/>
  <c r="BK3" i="2"/>
  <c r="DG9" i="2"/>
  <c r="BU3" i="2"/>
  <c r="DG12" i="2"/>
  <c r="CJ3" i="2"/>
  <c r="AC3" i="2"/>
  <c r="CU3" i="2"/>
  <c r="BL3" i="2"/>
  <c r="DG6" i="2"/>
  <c r="BA3" i="2"/>
  <c r="DE3" i="2"/>
  <c r="DF14" i="2"/>
  <c r="AQ3" i="2"/>
  <c r="BN3" i="2"/>
  <c r="AN3" i="2"/>
  <c r="BM3" i="2"/>
  <c r="BB3" i="2"/>
  <c r="CA3" i="2"/>
  <c r="AR3" i="2"/>
  <c r="CG3" i="2"/>
  <c r="AY3" i="2"/>
  <c r="W3" i="2"/>
  <c r="CI3" i="2"/>
  <c r="CC3" i="2"/>
  <c r="AV3" i="2"/>
  <c r="BP3" i="2"/>
  <c r="CQ3" i="2"/>
  <c r="S3" i="2"/>
  <c r="CB3" i="2"/>
  <c r="DH2" i="2"/>
  <c r="CK3" i="2"/>
  <c r="AK3" i="2"/>
  <c r="BJ3" i="2"/>
  <c r="BX3" i="2"/>
  <c r="DA3" i="2"/>
  <c r="AT7" i="1"/>
  <c r="AS9" i="1" l="1"/>
  <c r="AS11" i="1"/>
  <c r="AU2" i="1"/>
  <c r="AU9" i="1" s="1"/>
  <c r="AT11" i="1"/>
  <c r="AT5" i="1"/>
  <c r="AS5" i="1"/>
  <c r="AT18" i="1" s="1"/>
  <c r="AT9" i="1"/>
  <c r="AD12" i="1"/>
  <c r="AD3" i="1" s="1"/>
  <c r="V12" i="1"/>
  <c r="U12" i="1"/>
  <c r="U3" i="1" s="1"/>
  <c r="Z12" i="1"/>
  <c r="Z3" i="1" s="1"/>
  <c r="AU8" i="1"/>
  <c r="AU7" i="1"/>
  <c r="AU10" i="1"/>
  <c r="AU11" i="1"/>
  <c r="AU4" i="1"/>
  <c r="DG16" i="2"/>
  <c r="DG3" i="2"/>
  <c r="DG13" i="2"/>
  <c r="DG14" i="2" s="1"/>
  <c r="DH7" i="2"/>
  <c r="DH10" i="2"/>
  <c r="DH11" i="2"/>
  <c r="DH6" i="2"/>
  <c r="DH5" i="2"/>
  <c r="DH18" i="2" s="1"/>
  <c r="DH8" i="2"/>
  <c r="DH9" i="2"/>
  <c r="DH4" i="2"/>
  <c r="DH12" i="2"/>
  <c r="DI2" i="2"/>
  <c r="AS6" i="1"/>
  <c r="J12" i="1"/>
  <c r="AU6" i="1"/>
  <c r="AF12" i="1"/>
  <c r="AF3" i="1" s="1"/>
  <c r="N12" i="1"/>
  <c r="N3" i="1" s="1"/>
  <c r="AM12" i="1"/>
  <c r="AM3" i="1" s="1"/>
  <c r="Q12" i="1"/>
  <c r="AA12" i="1"/>
  <c r="AA3" i="1" s="1"/>
  <c r="AE12" i="1"/>
  <c r="AE3" i="1" s="1"/>
  <c r="AG12" i="1"/>
  <c r="AG3" i="1" s="1"/>
  <c r="AC12" i="1"/>
  <c r="AC3" i="1" s="1"/>
  <c r="AJ12" i="1"/>
  <c r="AJ3" i="1" s="1"/>
  <c r="AB12" i="1"/>
  <c r="AB3" i="1" s="1"/>
  <c r="S12" i="1"/>
  <c r="X12" i="1"/>
  <c r="X3" i="1" s="1"/>
  <c r="AK12" i="1"/>
  <c r="T12" i="1"/>
  <c r="T3" i="1" s="1"/>
  <c r="K12" i="1"/>
  <c r="AT12" i="1" s="1"/>
  <c r="AT4" i="1"/>
  <c r="P12" i="1"/>
  <c r="Y12" i="1"/>
  <c r="Y3" i="1" s="1"/>
  <c r="L12" i="1"/>
  <c r="AU12" i="1" s="1"/>
  <c r="AS8" i="1"/>
  <c r="AO12" i="1"/>
  <c r="W12" i="1"/>
  <c r="AU5" i="1"/>
  <c r="AU18" i="1" s="1"/>
  <c r="AV2" i="1"/>
  <c r="AV8" i="1" s="1"/>
  <c r="R12" i="1"/>
  <c r="AV6" i="1"/>
  <c r="AL12" i="1"/>
  <c r="AH12" i="1"/>
  <c r="AI12" i="1"/>
  <c r="AI3" i="1" s="1"/>
  <c r="AN12" i="1"/>
  <c r="AN3" i="1" s="1"/>
  <c r="M12" i="1"/>
  <c r="O12" i="1"/>
  <c r="V3" i="1"/>
  <c r="AV12" i="1" l="1"/>
  <c r="Q3" i="1"/>
  <c r="DH16" i="2"/>
  <c r="DH13" i="2"/>
  <c r="DI7" i="2"/>
  <c r="DI11" i="2"/>
  <c r="DI9" i="2"/>
  <c r="DI5" i="2"/>
  <c r="DI10" i="2"/>
  <c r="DI6" i="2"/>
  <c r="DI8" i="2"/>
  <c r="DI4" i="2"/>
  <c r="DI16" i="2" s="1"/>
  <c r="DI12" i="2"/>
  <c r="DH14" i="2"/>
  <c r="DJ2" i="2"/>
  <c r="DH3" i="2"/>
  <c r="AS12" i="1"/>
  <c r="K3" i="1"/>
  <c r="AU3" i="1"/>
  <c r="L3" i="1"/>
  <c r="R3" i="1"/>
  <c r="J3" i="1"/>
  <c r="O3" i="1"/>
  <c r="M3" i="1"/>
  <c r="AH3" i="1"/>
  <c r="AV7" i="1"/>
  <c r="AW2" i="1"/>
  <c r="AW12" i="1" s="1"/>
  <c r="AV9" i="1"/>
  <c r="AV11" i="1"/>
  <c r="AV4" i="1"/>
  <c r="AV5" i="1"/>
  <c r="AV18" i="1" s="1"/>
  <c r="AU13" i="1"/>
  <c r="AU14" i="1" s="1"/>
  <c r="AO3" i="1"/>
  <c r="AT13" i="1"/>
  <c r="AT14" i="1" s="1"/>
  <c r="AT3" i="1"/>
  <c r="AK3" i="1"/>
  <c r="P3" i="1"/>
  <c r="S3" i="1"/>
  <c r="AV10" i="1"/>
  <c r="AL3" i="1"/>
  <c r="W3" i="1"/>
  <c r="DI13" i="2" l="1"/>
  <c r="DI14" i="2" s="1"/>
  <c r="DJ4" i="2"/>
  <c r="DJ11" i="2"/>
  <c r="DJ7" i="2"/>
  <c r="DJ8" i="2"/>
  <c r="DJ10" i="2"/>
  <c r="DJ5" i="2"/>
  <c r="DJ6" i="2"/>
  <c r="DJ9" i="2"/>
  <c r="DJ12" i="2"/>
  <c r="DK2" i="2"/>
  <c r="DI3" i="2"/>
  <c r="AS3" i="1"/>
  <c r="AV3" i="1"/>
  <c r="AW9" i="1"/>
  <c r="AW6" i="1"/>
  <c r="AX2" i="1"/>
  <c r="AW4" i="1"/>
  <c r="AW5" i="1"/>
  <c r="AW7" i="1"/>
  <c r="AW8" i="1"/>
  <c r="AW11" i="1"/>
  <c r="AW10" i="1"/>
  <c r="AV13" i="1"/>
  <c r="AV14" i="1" s="1"/>
  <c r="DJ16" i="2" l="1"/>
  <c r="DJ13" i="2"/>
  <c r="DK4" i="2"/>
  <c r="DK11" i="2"/>
  <c r="DK7" i="2"/>
  <c r="DK8" i="2"/>
  <c r="DK5" i="2"/>
  <c r="DK6" i="2"/>
  <c r="DK10" i="2"/>
  <c r="DK9" i="2"/>
  <c r="DK12" i="2"/>
  <c r="DJ14" i="2"/>
  <c r="DJ3" i="2"/>
  <c r="DL2" i="2"/>
  <c r="AW13" i="1"/>
  <c r="AW14" i="1" s="1"/>
  <c r="AW3" i="1"/>
  <c r="AY2" i="1"/>
  <c r="AX7" i="1"/>
  <c r="AX5" i="1"/>
  <c r="AX6" i="1"/>
  <c r="AX4" i="1"/>
  <c r="AX9" i="1"/>
  <c r="AX11" i="1"/>
  <c r="AX10" i="1"/>
  <c r="AX8" i="1"/>
  <c r="AX12" i="1"/>
  <c r="DK16" i="2" l="1"/>
  <c r="DK3" i="2"/>
  <c r="DL7" i="2"/>
  <c r="DL11" i="2"/>
  <c r="DL4" i="2"/>
  <c r="DL10" i="2"/>
  <c r="DL9" i="2"/>
  <c r="DL6" i="2"/>
  <c r="DL5" i="2"/>
  <c r="DL8" i="2"/>
  <c r="DL12" i="2"/>
  <c r="DK13" i="2"/>
  <c r="DK14" i="2" s="1"/>
  <c r="DM2" i="2"/>
  <c r="AX13" i="1"/>
  <c r="AX14" i="1" s="1"/>
  <c r="AX3" i="1"/>
  <c r="AZ2" i="1"/>
  <c r="AY8" i="1"/>
  <c r="AY6" i="1"/>
  <c r="AY4" i="1"/>
  <c r="AY11" i="1"/>
  <c r="AY9" i="1"/>
  <c r="AY10" i="1"/>
  <c r="AY5" i="1"/>
  <c r="AY7" i="1"/>
  <c r="AY12" i="1"/>
  <c r="AZ7" i="1" l="1"/>
  <c r="AZ5" i="1"/>
  <c r="AZ9" i="1"/>
  <c r="AZ4" i="1"/>
  <c r="AZ6" i="1"/>
  <c r="AZ8" i="1"/>
  <c r="AZ10" i="1"/>
  <c r="AZ11" i="1"/>
  <c r="AZ12" i="1"/>
  <c r="DL16" i="2"/>
  <c r="DL3" i="2"/>
  <c r="DL13" i="2"/>
  <c r="DL14" i="2" s="1"/>
  <c r="DM5" i="2"/>
  <c r="DM4" i="2"/>
  <c r="DM10" i="2"/>
  <c r="DM11" i="2"/>
  <c r="DM6" i="2"/>
  <c r="DM9" i="2"/>
  <c r="DM8" i="2"/>
  <c r="DM7" i="2"/>
  <c r="DM12" i="2"/>
  <c r="DN2" i="2"/>
  <c r="AY13" i="1"/>
  <c r="AY14" i="1" s="1"/>
  <c r="BA2" i="1"/>
  <c r="AY3" i="1"/>
  <c r="DM16" i="2" l="1"/>
  <c r="DM3" i="2"/>
  <c r="DM13" i="2"/>
  <c r="DN6" i="2"/>
  <c r="DN4" i="2"/>
  <c r="DN5" i="2"/>
  <c r="DN11" i="2"/>
  <c r="DN7" i="2"/>
  <c r="DN8" i="2"/>
  <c r="DN10" i="2"/>
  <c r="DN9" i="2"/>
  <c r="DN12" i="2"/>
  <c r="DO2" i="2"/>
  <c r="DM14" i="2"/>
  <c r="AZ3" i="1"/>
  <c r="AZ13" i="1"/>
  <c r="AZ14" i="1" s="1"/>
  <c r="BB2" i="1"/>
  <c r="BA9" i="1"/>
  <c r="BA7" i="1"/>
  <c r="BA4" i="1"/>
  <c r="BA5" i="1"/>
  <c r="BA6" i="1"/>
  <c r="BA11" i="1"/>
  <c r="BA8" i="1"/>
  <c r="BA10" i="1"/>
  <c r="BA12" i="1"/>
  <c r="DN16" i="2" l="1"/>
  <c r="DN13" i="2"/>
  <c r="DN14" i="2" s="1"/>
  <c r="DO8" i="2"/>
  <c r="DO6" i="2"/>
  <c r="DO4" i="2"/>
  <c r="DO9" i="2"/>
  <c r="DO10" i="2"/>
  <c r="DO7" i="2"/>
  <c r="DO11" i="2"/>
  <c r="DO5" i="2"/>
  <c r="DO12" i="2"/>
  <c r="DN3" i="2"/>
  <c r="DP2" i="2"/>
  <c r="BA13" i="1"/>
  <c r="BA14" i="1" s="1"/>
  <c r="BA3" i="1"/>
  <c r="BB11" i="1"/>
  <c r="BB7" i="1"/>
  <c r="BC2" i="1"/>
  <c r="BB5" i="1"/>
  <c r="BB4" i="1"/>
  <c r="BB10" i="1"/>
  <c r="BB9" i="1"/>
  <c r="BB6" i="1"/>
  <c r="BB8" i="1"/>
  <c r="BB12" i="1"/>
  <c r="DO16" i="2" l="1"/>
  <c r="DO13" i="2"/>
  <c r="DO14" i="2" s="1"/>
  <c r="DP4" i="2"/>
  <c r="DP8" i="2"/>
  <c r="DP5" i="2"/>
  <c r="DP9" i="2"/>
  <c r="DP6" i="2"/>
  <c r="DP11" i="2"/>
  <c r="DP10" i="2"/>
  <c r="DP7" i="2"/>
  <c r="DP12" i="2"/>
  <c r="DO3" i="2"/>
  <c r="DQ2" i="2"/>
  <c r="BB13" i="1"/>
  <c r="BB14" i="1" s="1"/>
  <c r="BC9" i="1"/>
  <c r="BD2" i="1"/>
  <c r="BC5" i="1"/>
  <c r="BC7" i="1"/>
  <c r="BC11" i="1"/>
  <c r="BC6" i="1"/>
  <c r="BC8" i="1"/>
  <c r="BC10" i="1"/>
  <c r="BC4" i="1"/>
  <c r="BC12" i="1"/>
  <c r="BB3" i="1"/>
  <c r="DP16" i="2" l="1"/>
  <c r="DP3" i="2"/>
  <c r="DP13" i="2"/>
  <c r="DP14" i="2" s="1"/>
  <c r="DQ9" i="2"/>
  <c r="DQ11" i="2"/>
  <c r="DQ10" i="2"/>
  <c r="DQ8" i="2"/>
  <c r="DQ5" i="2"/>
  <c r="DQ7" i="2"/>
  <c r="DQ4" i="2"/>
  <c r="DQ6" i="2"/>
  <c r="DQ12" i="2"/>
  <c r="DR2" i="2"/>
  <c r="BE2" i="1"/>
  <c r="BD7" i="1"/>
  <c r="BD4" i="1"/>
  <c r="BD9" i="1"/>
  <c r="BD5" i="1"/>
  <c r="BD11" i="1"/>
  <c r="BD10" i="1"/>
  <c r="BD12" i="1"/>
  <c r="BD6" i="1"/>
  <c r="BD8" i="1"/>
  <c r="BC13" i="1"/>
  <c r="BC14" i="1" s="1"/>
  <c r="BC3" i="1"/>
  <c r="DQ16" i="2" l="1"/>
  <c r="DQ13" i="2"/>
  <c r="DR7" i="2"/>
  <c r="DR11" i="2"/>
  <c r="DR6" i="2"/>
  <c r="DR4" i="2"/>
  <c r="DR10" i="2"/>
  <c r="DR5" i="2"/>
  <c r="DR8" i="2"/>
  <c r="DR9" i="2"/>
  <c r="DR12" i="2"/>
  <c r="DQ3" i="2"/>
  <c r="DQ14" i="2"/>
  <c r="DS2" i="2"/>
  <c r="BD13" i="1"/>
  <c r="BD14" i="1" s="1"/>
  <c r="BD3" i="1"/>
  <c r="BE9" i="1"/>
  <c r="BF2" i="1"/>
  <c r="BE6" i="1"/>
  <c r="BE4" i="1"/>
  <c r="BE5" i="1"/>
  <c r="BE7" i="1"/>
  <c r="BE11" i="1"/>
  <c r="BE10" i="1"/>
  <c r="BE12" i="1"/>
  <c r="BE8" i="1"/>
  <c r="DR16" i="2" l="1"/>
  <c r="DR13" i="2"/>
  <c r="DR3" i="2"/>
  <c r="DS6" i="2"/>
  <c r="DS7" i="2"/>
  <c r="DS5" i="2"/>
  <c r="DS11" i="2"/>
  <c r="DS4" i="2"/>
  <c r="DS8" i="2"/>
  <c r="DS10" i="2"/>
  <c r="DS9" i="2"/>
  <c r="DS12" i="2"/>
  <c r="DT2" i="2"/>
  <c r="DR14" i="2"/>
  <c r="BE3" i="1"/>
  <c r="BG2" i="1"/>
  <c r="BF6" i="1"/>
  <c r="BF11" i="1"/>
  <c r="BF5" i="1"/>
  <c r="BF7" i="1"/>
  <c r="BF9" i="1"/>
  <c r="BF4" i="1"/>
  <c r="BF10" i="1"/>
  <c r="BF8" i="1"/>
  <c r="BF12" i="1"/>
  <c r="BE13" i="1"/>
  <c r="BE14" i="1" s="1"/>
  <c r="DS16" i="2" l="1"/>
  <c r="DS13" i="2"/>
  <c r="DS14" i="2" s="1"/>
  <c r="DT7" i="2"/>
  <c r="DT4" i="2"/>
  <c r="DT5" i="2"/>
  <c r="DT6" i="2"/>
  <c r="DT8" i="2"/>
  <c r="DT9" i="2"/>
  <c r="DT10" i="2"/>
  <c r="DT11" i="2"/>
  <c r="DT12" i="2"/>
  <c r="DU2" i="2"/>
  <c r="DS3" i="2"/>
  <c r="BF13" i="1"/>
  <c r="BF14" i="1" s="1"/>
  <c r="BH2" i="1"/>
  <c r="BG6" i="1"/>
  <c r="BG4" i="1"/>
  <c r="BG10" i="1"/>
  <c r="BG7" i="1"/>
  <c r="BG5" i="1"/>
  <c r="BG11" i="1"/>
  <c r="BG9" i="1"/>
  <c r="BG8" i="1"/>
  <c r="BG12" i="1"/>
  <c r="BF3" i="1"/>
  <c r="DT16" i="2" l="1"/>
  <c r="DT3" i="2"/>
  <c r="DT13" i="2"/>
  <c r="DT14" i="2" s="1"/>
  <c r="DU7" i="2"/>
  <c r="DU4" i="2"/>
  <c r="DU9" i="2"/>
  <c r="DU8" i="2"/>
  <c r="DU5" i="2"/>
  <c r="DU11" i="2"/>
  <c r="DU6" i="2"/>
  <c r="DU10" i="2"/>
  <c r="DU12" i="2"/>
  <c r="DV2" i="2"/>
  <c r="BG3" i="1"/>
  <c r="BG13" i="1"/>
  <c r="BG14" i="1" s="1"/>
  <c r="BI2" i="1"/>
  <c r="BH5" i="1"/>
  <c r="BH4" i="1"/>
  <c r="BH10" i="1"/>
  <c r="BH6" i="1"/>
  <c r="BH9" i="1"/>
  <c r="BH7" i="1"/>
  <c r="BH8" i="1"/>
  <c r="BH11" i="1"/>
  <c r="BH12" i="1"/>
  <c r="DU16" i="2" l="1"/>
  <c r="DU3" i="2"/>
  <c r="DU13" i="2"/>
  <c r="DV5" i="2"/>
  <c r="DV7" i="2"/>
  <c r="DV4" i="2"/>
  <c r="DV8" i="2"/>
  <c r="DV6" i="2"/>
  <c r="DV9" i="2"/>
  <c r="DV11" i="2"/>
  <c r="DV10" i="2"/>
  <c r="DV12" i="2"/>
  <c r="DW2" i="2"/>
  <c r="DU14" i="2"/>
  <c r="BH13" i="1"/>
  <c r="BH14" i="1" s="1"/>
  <c r="BI6" i="1"/>
  <c r="BJ2" i="1"/>
  <c r="BI5" i="1"/>
  <c r="BI9" i="1"/>
  <c r="BI7" i="1"/>
  <c r="BI4" i="1"/>
  <c r="BI11" i="1"/>
  <c r="BI12" i="1"/>
  <c r="BI8" i="1"/>
  <c r="BI10" i="1"/>
  <c r="BH3" i="1"/>
  <c r="DV16" i="2" l="1"/>
  <c r="DV13" i="2"/>
  <c r="DW4" i="2"/>
  <c r="DW5" i="2"/>
  <c r="DW7" i="2"/>
  <c r="DW10" i="2"/>
  <c r="DW9" i="2"/>
  <c r="DW6" i="2"/>
  <c r="DW11" i="2"/>
  <c r="DW8" i="2"/>
  <c r="DW12" i="2"/>
  <c r="DV14" i="2"/>
  <c r="DV3" i="2"/>
  <c r="DX2" i="2"/>
  <c r="BI13" i="1"/>
  <c r="BI14" i="1" s="1"/>
  <c r="BI3" i="1"/>
  <c r="BJ11" i="1"/>
  <c r="BJ7" i="1"/>
  <c r="BK2" i="1"/>
  <c r="BJ6" i="1"/>
  <c r="BJ5" i="1"/>
  <c r="BJ4" i="1"/>
  <c r="BJ9" i="1"/>
  <c r="BJ8" i="1"/>
  <c r="BJ10" i="1"/>
  <c r="BJ12" i="1"/>
  <c r="DW16" i="2" l="1"/>
  <c r="DW3" i="2"/>
  <c r="DX10" i="2"/>
  <c r="DX5" i="2"/>
  <c r="DX11" i="2"/>
  <c r="DX7" i="2"/>
  <c r="DX8" i="2"/>
  <c r="DX4" i="2"/>
  <c r="DX9" i="2"/>
  <c r="DX6" i="2"/>
  <c r="DX12" i="2"/>
  <c r="DW13" i="2"/>
  <c r="DW14" i="2" s="1"/>
  <c r="DY2" i="2"/>
  <c r="BJ13" i="1"/>
  <c r="BJ14" i="1" s="1"/>
  <c r="BK5" i="1"/>
  <c r="BL2" i="1"/>
  <c r="BK9" i="1"/>
  <c r="BK7" i="1"/>
  <c r="BK11" i="1"/>
  <c r="BK10" i="1"/>
  <c r="BK8" i="1"/>
  <c r="BK4" i="1"/>
  <c r="BK6" i="1"/>
  <c r="BK12" i="1"/>
  <c r="BJ3" i="1"/>
  <c r="DX16" i="2" l="1"/>
  <c r="DX13" i="2"/>
  <c r="DX3" i="2"/>
  <c r="DY10" i="2"/>
  <c r="DY11" i="2"/>
  <c r="DY4" i="2"/>
  <c r="DY8" i="2"/>
  <c r="DY9" i="2"/>
  <c r="DY6" i="2"/>
  <c r="DY7" i="2"/>
  <c r="DY5" i="2"/>
  <c r="DY12" i="2"/>
  <c r="DX14" i="2"/>
  <c r="DZ2" i="2"/>
  <c r="BK3" i="1"/>
  <c r="BL11" i="1"/>
  <c r="BL7" i="1"/>
  <c r="BM2" i="1"/>
  <c r="BL5" i="1"/>
  <c r="BL4" i="1"/>
  <c r="BL9" i="1"/>
  <c r="BL8" i="1"/>
  <c r="BL10" i="1"/>
  <c r="BL6" i="1"/>
  <c r="BL12" i="1"/>
  <c r="BK13" i="1"/>
  <c r="BK14" i="1" s="1"/>
  <c r="DY16" i="2" l="1"/>
  <c r="DY13" i="2"/>
  <c r="DZ4" i="2"/>
  <c r="DZ7" i="2"/>
  <c r="DZ10" i="2"/>
  <c r="DZ8" i="2"/>
  <c r="DZ5" i="2"/>
  <c r="DZ11" i="2"/>
  <c r="DZ9" i="2"/>
  <c r="DZ6" i="2"/>
  <c r="DZ12" i="2"/>
  <c r="DY14" i="2"/>
  <c r="DY3" i="2"/>
  <c r="EA2" i="2"/>
  <c r="BL13" i="1"/>
  <c r="BL14" i="1" s="1"/>
  <c r="BL3" i="1"/>
  <c r="BM9" i="1"/>
  <c r="BN2" i="1"/>
  <c r="BM4" i="1"/>
  <c r="BM11" i="1"/>
  <c r="BM6" i="1"/>
  <c r="BM5" i="1"/>
  <c r="BM7" i="1"/>
  <c r="BM8" i="1"/>
  <c r="BM12" i="1"/>
  <c r="BM10" i="1"/>
  <c r="DZ16" i="2" l="1"/>
  <c r="DZ3" i="2"/>
  <c r="EA8" i="2"/>
  <c r="EA4" i="2"/>
  <c r="EA7" i="2"/>
  <c r="EA6" i="2"/>
  <c r="EA10" i="2"/>
  <c r="EA9" i="2"/>
  <c r="EA5" i="2"/>
  <c r="EA11" i="2"/>
  <c r="EA12" i="2"/>
  <c r="DZ13" i="2"/>
  <c r="DZ14" i="2" s="1"/>
  <c r="EB2" i="2"/>
  <c r="BM13" i="1"/>
  <c r="BM14" i="1" s="1"/>
  <c r="BO2" i="1"/>
  <c r="BN6" i="1"/>
  <c r="BN7" i="1"/>
  <c r="BN5" i="1"/>
  <c r="BN4" i="1"/>
  <c r="BN11" i="1"/>
  <c r="BN9" i="1"/>
  <c r="BN8" i="1"/>
  <c r="BN10" i="1"/>
  <c r="BN12" i="1"/>
  <c r="BM3" i="1"/>
  <c r="EA16" i="2" l="1"/>
  <c r="EA13" i="2"/>
  <c r="EB7" i="2"/>
  <c r="EB8" i="2"/>
  <c r="EB11" i="2"/>
  <c r="EB6" i="2"/>
  <c r="EB4" i="2"/>
  <c r="EB9" i="2"/>
  <c r="EB10" i="2"/>
  <c r="EB5" i="2"/>
  <c r="EB12" i="2"/>
  <c r="EA14" i="2"/>
  <c r="EA3" i="2"/>
  <c r="EC2" i="2"/>
  <c r="BN13" i="1"/>
  <c r="BN14" i="1" s="1"/>
  <c r="BP2" i="1"/>
  <c r="BO10" i="1"/>
  <c r="BO11" i="1"/>
  <c r="BO6" i="1"/>
  <c r="BO4" i="1"/>
  <c r="BO7" i="1"/>
  <c r="BO9" i="1"/>
  <c r="BO8" i="1"/>
  <c r="BO5" i="1"/>
  <c r="BO12" i="1"/>
  <c r="BN3" i="1"/>
  <c r="EB16" i="2" l="1"/>
  <c r="EB13" i="2"/>
  <c r="EB14" i="2" s="1"/>
  <c r="EC11" i="2"/>
  <c r="EC7" i="2"/>
  <c r="EC10" i="2"/>
  <c r="EC8" i="2"/>
  <c r="EC5" i="2"/>
  <c r="EC6" i="2"/>
  <c r="EC9" i="2"/>
  <c r="EC4" i="2"/>
  <c r="EC16" i="2" s="1"/>
  <c r="EC12" i="2"/>
  <c r="ED2" i="2"/>
  <c r="EB3" i="2"/>
  <c r="BO13" i="1"/>
  <c r="BO14" i="1" s="1"/>
  <c r="BO3" i="1"/>
  <c r="BQ2" i="1"/>
  <c r="BP4" i="1"/>
  <c r="BP10" i="1"/>
  <c r="BP5" i="1"/>
  <c r="BP8" i="1"/>
  <c r="BP7" i="1"/>
  <c r="BP9" i="1"/>
  <c r="BP6" i="1"/>
  <c r="BP11" i="1"/>
  <c r="BP12" i="1"/>
  <c r="EC13" i="2" l="1"/>
  <c r="EC14" i="2" s="1"/>
  <c r="ED7" i="2"/>
  <c r="ED4" i="2"/>
  <c r="ED11" i="2"/>
  <c r="ED10" i="2"/>
  <c r="ED6" i="2"/>
  <c r="ED5" i="2"/>
  <c r="ED12" i="2"/>
  <c r="ED8" i="2"/>
  <c r="ED9" i="2"/>
  <c r="EE2" i="2"/>
  <c r="EC3" i="2"/>
  <c r="BP3" i="1"/>
  <c r="BP13" i="1"/>
  <c r="BP14" i="1" s="1"/>
  <c r="BQ6" i="1"/>
  <c r="BR2" i="1"/>
  <c r="BQ4" i="1"/>
  <c r="BQ9" i="1"/>
  <c r="BQ5" i="1"/>
  <c r="BQ7" i="1"/>
  <c r="BQ11" i="1"/>
  <c r="BQ10" i="1"/>
  <c r="BQ8" i="1"/>
  <c r="BQ12" i="1"/>
  <c r="ED16" i="2" l="1"/>
  <c r="EE11" i="2"/>
  <c r="EE4" i="2"/>
  <c r="EE8" i="2"/>
  <c r="EE7" i="2"/>
  <c r="EE6" i="2"/>
  <c r="EE10" i="2"/>
  <c r="EE9" i="2"/>
  <c r="EE5" i="2"/>
  <c r="EE12" i="2"/>
  <c r="ED13" i="2"/>
  <c r="ED14" i="2" s="1"/>
  <c r="ED3" i="2"/>
  <c r="EF2" i="2"/>
  <c r="BQ13" i="1"/>
  <c r="BQ14" i="1" s="1"/>
  <c r="BR11" i="1"/>
  <c r="BS2" i="1"/>
  <c r="BR7" i="1"/>
  <c r="BR6" i="1"/>
  <c r="BR5" i="1"/>
  <c r="BR4" i="1"/>
  <c r="BR9" i="1"/>
  <c r="BR8" i="1"/>
  <c r="BR10" i="1"/>
  <c r="BR12" i="1"/>
  <c r="BQ3" i="1"/>
  <c r="EE16" i="2" l="1"/>
  <c r="EF7" i="2"/>
  <c r="EF8" i="2"/>
  <c r="EF11" i="2"/>
  <c r="EF5" i="2"/>
  <c r="EF6" i="2"/>
  <c r="EF4" i="2"/>
  <c r="EF9" i="2"/>
  <c r="EF10" i="2"/>
  <c r="EF12" i="2"/>
  <c r="EE13" i="2"/>
  <c r="EE14" i="2" s="1"/>
  <c r="EE3" i="2"/>
  <c r="EG2" i="2"/>
  <c r="BR13" i="1"/>
  <c r="BR14" i="1" s="1"/>
  <c r="BT2" i="1"/>
  <c r="BS5" i="1"/>
  <c r="BS7" i="1"/>
  <c r="BS9" i="1"/>
  <c r="BS11" i="1"/>
  <c r="BS6" i="1"/>
  <c r="BS8" i="1"/>
  <c r="BS10" i="1"/>
  <c r="BS4" i="1"/>
  <c r="BS12" i="1"/>
  <c r="BR3" i="1"/>
  <c r="EF16" i="2" l="1"/>
  <c r="EF13" i="2"/>
  <c r="EF3" i="2"/>
  <c r="EG8" i="2"/>
  <c r="EG6" i="2"/>
  <c r="EG4" i="2"/>
  <c r="EG10" i="2"/>
  <c r="EG11" i="2"/>
  <c r="EG9" i="2"/>
  <c r="EG7" i="2"/>
  <c r="EG5" i="2"/>
  <c r="EG12" i="2"/>
  <c r="EH2" i="2"/>
  <c r="EF14" i="2"/>
  <c r="BT11" i="1"/>
  <c r="BU2" i="1"/>
  <c r="BT7" i="1"/>
  <c r="BT4" i="1"/>
  <c r="BT5" i="1"/>
  <c r="BT9" i="1"/>
  <c r="BT6" i="1"/>
  <c r="BT10" i="1"/>
  <c r="BT8" i="1"/>
  <c r="BT12" i="1"/>
  <c r="BS13" i="1"/>
  <c r="BS14" i="1" s="1"/>
  <c r="BS3" i="1"/>
  <c r="EG16" i="2" l="1"/>
  <c r="EG13" i="2"/>
  <c r="EG14" i="2" s="1"/>
  <c r="EH6" i="2"/>
  <c r="EH7" i="2"/>
  <c r="EH4" i="2"/>
  <c r="EH11" i="2"/>
  <c r="EH10" i="2"/>
  <c r="EH8" i="2"/>
  <c r="EH9" i="2"/>
  <c r="EH5" i="2"/>
  <c r="EH12" i="2"/>
  <c r="EI2" i="2"/>
  <c r="EG3" i="2"/>
  <c r="BT13" i="1"/>
  <c r="BT14" i="1" s="1"/>
  <c r="BT3" i="1"/>
  <c r="BU9" i="1"/>
  <c r="BV2" i="1"/>
  <c r="BU6" i="1"/>
  <c r="BU5" i="1"/>
  <c r="BU7" i="1"/>
  <c r="BU4" i="1"/>
  <c r="BU11" i="1"/>
  <c r="BU10" i="1"/>
  <c r="BU8" i="1"/>
  <c r="BU12" i="1"/>
  <c r="EH16" i="2" l="1"/>
  <c r="EH13" i="2"/>
  <c r="EH14" i="2" s="1"/>
  <c r="EI7" i="2"/>
  <c r="EI4" i="2"/>
  <c r="EI6" i="2"/>
  <c r="EI8" i="2"/>
  <c r="EI10" i="2"/>
  <c r="EI5" i="2"/>
  <c r="EI11" i="2"/>
  <c r="EI9" i="2"/>
  <c r="EI12" i="2"/>
  <c r="EH3" i="2"/>
  <c r="EJ2" i="2"/>
  <c r="BU3" i="1"/>
  <c r="BV6" i="1"/>
  <c r="BW2" i="1"/>
  <c r="BV4" i="1"/>
  <c r="BV7" i="1"/>
  <c r="BV9" i="1"/>
  <c r="BV5" i="1"/>
  <c r="BV11" i="1"/>
  <c r="BV10" i="1"/>
  <c r="BV8" i="1"/>
  <c r="BV12" i="1"/>
  <c r="BU13" i="1"/>
  <c r="BU14" i="1" s="1"/>
  <c r="EI16" i="2" l="1"/>
  <c r="EJ5" i="2"/>
  <c r="EJ4" i="2"/>
  <c r="EJ11" i="2"/>
  <c r="EJ9" i="2"/>
  <c r="EJ7" i="2"/>
  <c r="EJ8" i="2"/>
  <c r="EJ6" i="2"/>
  <c r="EJ10" i="2"/>
  <c r="EJ12" i="2"/>
  <c r="EI13" i="2"/>
  <c r="EI14" i="2" s="1"/>
  <c r="EI3" i="2"/>
  <c r="EK2" i="2"/>
  <c r="BV3" i="1"/>
  <c r="BX2" i="1"/>
  <c r="BW6" i="1"/>
  <c r="BW8" i="1"/>
  <c r="BW10" i="1"/>
  <c r="BW7" i="1"/>
  <c r="BW11" i="1"/>
  <c r="BW5" i="1"/>
  <c r="BW9" i="1"/>
  <c r="BW4" i="1"/>
  <c r="BW12" i="1"/>
  <c r="BV13" i="1"/>
  <c r="BV14" i="1" s="1"/>
  <c r="EJ16" i="2" l="1"/>
  <c r="EJ13" i="2"/>
  <c r="EJ14" i="2" s="1"/>
  <c r="EK5" i="2"/>
  <c r="EK6" i="2"/>
  <c r="EK10" i="2"/>
  <c r="EK11" i="2"/>
  <c r="EK8" i="2"/>
  <c r="EK4" i="2"/>
  <c r="EK9" i="2"/>
  <c r="EK7" i="2"/>
  <c r="EK12" i="2"/>
  <c r="EL2" i="2"/>
  <c r="EJ3" i="2"/>
  <c r="BW3" i="1"/>
  <c r="BW13" i="1"/>
  <c r="BW14" i="1" s="1"/>
  <c r="BX5" i="1"/>
  <c r="BX4" i="1"/>
  <c r="BX8" i="1"/>
  <c r="BX10" i="1"/>
  <c r="BX7" i="1"/>
  <c r="BX11" i="1"/>
  <c r="BX9" i="1"/>
  <c r="BX6" i="1"/>
  <c r="BX12" i="1"/>
  <c r="EK16" i="2" l="1"/>
  <c r="EK13" i="2"/>
  <c r="EL4" i="2"/>
  <c r="EL6" i="2"/>
  <c r="EL5" i="2"/>
  <c r="EL10" i="2"/>
  <c r="EL8" i="2"/>
  <c r="EL7" i="2"/>
  <c r="EL11" i="2"/>
  <c r="EL9" i="2"/>
  <c r="EL12" i="2"/>
  <c r="EK14" i="2"/>
  <c r="EK3" i="2"/>
  <c r="EM2" i="2"/>
  <c r="BX14" i="1"/>
  <c r="BX3" i="1"/>
  <c r="EL16" i="2" l="1"/>
  <c r="EL3" i="2"/>
  <c r="EL13" i="2"/>
  <c r="EM4" i="2"/>
  <c r="EM7" i="2"/>
  <c r="EM8" i="2"/>
  <c r="EM9" i="2"/>
  <c r="EM10" i="2"/>
  <c r="EM6" i="2"/>
  <c r="EM11" i="2"/>
  <c r="EM5" i="2"/>
  <c r="EM12" i="2"/>
  <c r="EL14" i="2"/>
  <c r="EN2" i="2"/>
  <c r="EM16" i="2" l="1"/>
  <c r="EN7" i="2"/>
  <c r="EN10" i="2"/>
  <c r="EN5" i="2"/>
  <c r="EN8" i="2"/>
  <c r="EN6" i="2"/>
  <c r="EN9" i="2"/>
  <c r="EN11" i="2"/>
  <c r="EN4" i="2"/>
  <c r="EN12" i="2"/>
  <c r="EM13" i="2"/>
  <c r="EM14" i="2" s="1"/>
  <c r="EO2" i="2"/>
  <c r="EM3" i="2"/>
  <c r="EN16" i="2" l="1"/>
  <c r="EN13" i="2"/>
  <c r="EN14" i="2" s="1"/>
  <c r="EO7" i="2"/>
  <c r="EO11" i="2"/>
  <c r="EO5" i="2"/>
  <c r="EO6" i="2"/>
  <c r="EO8" i="2"/>
  <c r="EO4" i="2"/>
  <c r="EO10" i="2"/>
  <c r="EO9" i="2"/>
  <c r="EO12" i="2"/>
  <c r="EP2" i="2"/>
  <c r="EN3" i="2"/>
  <c r="EO16" i="2" l="1"/>
  <c r="EO13" i="2"/>
  <c r="EP11" i="2"/>
  <c r="EP7" i="2"/>
  <c r="EP4" i="2"/>
  <c r="EP6" i="2"/>
  <c r="EP5" i="2"/>
  <c r="EP9" i="2"/>
  <c r="EP10" i="2"/>
  <c r="EP8" i="2"/>
  <c r="EP12" i="2"/>
  <c r="EO14" i="2"/>
  <c r="EO3" i="2"/>
  <c r="EQ2" i="2"/>
  <c r="EP16" i="2" l="1"/>
  <c r="EP3" i="2"/>
  <c r="EP13" i="2"/>
  <c r="EQ8" i="2"/>
  <c r="EQ9" i="2"/>
  <c r="EQ5" i="2"/>
  <c r="EQ7" i="2"/>
  <c r="EQ6" i="2"/>
  <c r="EQ4" i="2"/>
  <c r="EQ11" i="2"/>
  <c r="EQ10" i="2"/>
  <c r="EQ12" i="2"/>
  <c r="EP14" i="2"/>
  <c r="ER2" i="2"/>
  <c r="EQ16" i="2" l="1"/>
  <c r="EQ13" i="2"/>
  <c r="ER11" i="2"/>
  <c r="ER7" i="2"/>
  <c r="ER9" i="2"/>
  <c r="ER8" i="2"/>
  <c r="ER5" i="2"/>
  <c r="ER6" i="2"/>
  <c r="ER10" i="2"/>
  <c r="ER4" i="2"/>
  <c r="ER16" i="2" s="1"/>
  <c r="ER12" i="2"/>
  <c r="EQ14" i="2"/>
  <c r="ES2" i="2"/>
  <c r="EQ3" i="2"/>
  <c r="ER13" i="2" l="1"/>
  <c r="ES7" i="2"/>
  <c r="ES11" i="2"/>
  <c r="ES4" i="2"/>
  <c r="ES6" i="2"/>
  <c r="ES10" i="2"/>
  <c r="ES9" i="2"/>
  <c r="ES8" i="2"/>
  <c r="ES5" i="2"/>
  <c r="ES12" i="2"/>
  <c r="ER3" i="2"/>
  <c r="ER14" i="2"/>
  <c r="ET2" i="2"/>
  <c r="ES16" i="2" l="1"/>
  <c r="ES13" i="2"/>
  <c r="ET11" i="2"/>
  <c r="ET5" i="2"/>
  <c r="ET7" i="2"/>
  <c r="ET6" i="2"/>
  <c r="ET10" i="2"/>
  <c r="ET9" i="2"/>
  <c r="ET4" i="2"/>
  <c r="ET8" i="2"/>
  <c r="ET12" i="2"/>
  <c r="ES14" i="2"/>
  <c r="EU2" i="2"/>
  <c r="ES3" i="2"/>
  <c r="ET16" i="2" l="1"/>
  <c r="ET13" i="2"/>
  <c r="EU5" i="2"/>
  <c r="EU11" i="2"/>
  <c r="EU4" i="2"/>
  <c r="EU10" i="2"/>
  <c r="EU8" i="2"/>
  <c r="EU9" i="2"/>
  <c r="EU6" i="2"/>
  <c r="EU7" i="2"/>
  <c r="EU12" i="2"/>
  <c r="ET14" i="2"/>
  <c r="EV2" i="2"/>
  <c r="ET3" i="2"/>
  <c r="EU16" i="2" l="1"/>
  <c r="EU13" i="2"/>
  <c r="EV4" i="2"/>
  <c r="EV11" i="2"/>
  <c r="EV5" i="2"/>
  <c r="EV6" i="2"/>
  <c r="EV7" i="2"/>
  <c r="EV8" i="2"/>
  <c r="EV10" i="2"/>
  <c r="EV9" i="2"/>
  <c r="EV12" i="2"/>
  <c r="EU3" i="2"/>
  <c r="EW2" i="2"/>
  <c r="EU14" i="2"/>
  <c r="EV16" i="2" l="1"/>
  <c r="EW4" i="2"/>
  <c r="EW7" i="2"/>
  <c r="EW6" i="2"/>
  <c r="EW10" i="2"/>
  <c r="EW11" i="2"/>
  <c r="EW5" i="2"/>
  <c r="EW8" i="2"/>
  <c r="EW9" i="2"/>
  <c r="EW12" i="2"/>
  <c r="EV13" i="2"/>
  <c r="EV14" i="2" s="1"/>
  <c r="EV3" i="2"/>
  <c r="EX2" i="2"/>
  <c r="EW16" i="2" l="1"/>
  <c r="EX7" i="2"/>
  <c r="EX4" i="2"/>
  <c r="EX11" i="2"/>
  <c r="EX8" i="2"/>
  <c r="EX9" i="2"/>
  <c r="EX6" i="2"/>
  <c r="EX5" i="2"/>
  <c r="EX10" i="2"/>
  <c r="EX12" i="2"/>
  <c r="EW13" i="2"/>
  <c r="EW14" i="2" s="1"/>
  <c r="EW3" i="2"/>
  <c r="EY2" i="2"/>
  <c r="EX16" i="2" l="1"/>
  <c r="EY7" i="2"/>
  <c r="EY8" i="2"/>
  <c r="EY9" i="2"/>
  <c r="EY4" i="2"/>
  <c r="EY6" i="2"/>
  <c r="EY10" i="2"/>
  <c r="EY5" i="2"/>
  <c r="EY11" i="2"/>
  <c r="EY12" i="2"/>
  <c r="EX13" i="2"/>
  <c r="EX14" i="2" s="1"/>
  <c r="EZ2" i="2"/>
  <c r="EX3" i="2"/>
  <c r="EY16" i="2" l="1"/>
  <c r="EY13" i="2"/>
  <c r="EY14" i="2" s="1"/>
  <c r="EY3" i="2"/>
  <c r="EZ7" i="2"/>
  <c r="EZ9" i="2"/>
  <c r="EZ6" i="2"/>
  <c r="EZ10" i="2"/>
  <c r="EZ11" i="2"/>
  <c r="EZ8" i="2"/>
  <c r="EZ4" i="2"/>
  <c r="EZ16" i="2" s="1"/>
  <c r="EZ5" i="2"/>
  <c r="EZ12" i="2"/>
  <c r="FA2" i="2"/>
  <c r="EZ13" i="2" l="1"/>
  <c r="EZ14" i="2" s="1"/>
  <c r="FA9" i="2"/>
  <c r="FA6" i="2"/>
  <c r="FA7" i="2"/>
  <c r="FA5" i="2"/>
  <c r="FA8" i="2"/>
  <c r="FA10" i="2"/>
  <c r="FA4" i="2"/>
  <c r="FA11" i="2"/>
  <c r="FA12" i="2"/>
  <c r="FB2" i="2"/>
  <c r="EZ3" i="2"/>
  <c r="FA16" i="2" l="1"/>
  <c r="FA3" i="2"/>
  <c r="FA13" i="2"/>
  <c r="FA14" i="2" s="1"/>
  <c r="FB7" i="2"/>
  <c r="FB6" i="2"/>
  <c r="FB8" i="2"/>
  <c r="FB4" i="2"/>
  <c r="FB10" i="2"/>
  <c r="FB9" i="2"/>
  <c r="FB11" i="2"/>
  <c r="FB5" i="2"/>
  <c r="FB12" i="2"/>
  <c r="FC2" i="2"/>
  <c r="FB16" i="2" l="1"/>
  <c r="FB3" i="2"/>
  <c r="FC7" i="2"/>
  <c r="FC8" i="2"/>
  <c r="FC10" i="2"/>
  <c r="FC9" i="2"/>
  <c r="FC11" i="2"/>
  <c r="FC6" i="2"/>
  <c r="FC4" i="2"/>
  <c r="FC5" i="2"/>
  <c r="FC12" i="2"/>
  <c r="FB13" i="2"/>
  <c r="FB14" i="2" s="1"/>
  <c r="FD2" i="2"/>
  <c r="FC16" i="2" l="1"/>
  <c r="FC13" i="2"/>
  <c r="FD11" i="2"/>
  <c r="FD7" i="2"/>
  <c r="FD9" i="2"/>
  <c r="FD6" i="2"/>
  <c r="FD5" i="2"/>
  <c r="FD8" i="2"/>
  <c r="FD4" i="2"/>
  <c r="FD16" i="2" s="1"/>
  <c r="FD10" i="2"/>
  <c r="FD12" i="2"/>
  <c r="FC14" i="2"/>
  <c r="FE2" i="2"/>
  <c r="FC3" i="2"/>
  <c r="FD13" i="2" l="1"/>
  <c r="FD3" i="2"/>
  <c r="FE10" i="2"/>
  <c r="FE7" i="2"/>
  <c r="FE11" i="2"/>
  <c r="FE9" i="2"/>
  <c r="FE6" i="2"/>
  <c r="FE8" i="2"/>
  <c r="FE4" i="2"/>
  <c r="FE5" i="2"/>
  <c r="FE12" i="2"/>
  <c r="FD14" i="2"/>
  <c r="FF2" i="2"/>
  <c r="FE16" i="2" l="1"/>
  <c r="FE13" i="2"/>
  <c r="FF9" i="2"/>
  <c r="FF4" i="2"/>
  <c r="FF7" i="2"/>
  <c r="FF8" i="2"/>
  <c r="FF11" i="2"/>
  <c r="FF5" i="2"/>
  <c r="FF6" i="2"/>
  <c r="FF10" i="2"/>
  <c r="FF12" i="2"/>
  <c r="FE14" i="2"/>
  <c r="FG2" i="2"/>
  <c r="FE3" i="2"/>
  <c r="FF16" i="2" l="1"/>
  <c r="FF13" i="2"/>
  <c r="FF14" i="2" s="1"/>
  <c r="FG4" i="2"/>
  <c r="FG11" i="2"/>
  <c r="FG6" i="2"/>
  <c r="FG8" i="2"/>
  <c r="FG10" i="2"/>
  <c r="FG9" i="2"/>
  <c r="FG5" i="2"/>
  <c r="FG7" i="2"/>
  <c r="FG12" i="2"/>
  <c r="FH2" i="2"/>
  <c r="FF3" i="2"/>
  <c r="FG16" i="2" l="1"/>
  <c r="FG3" i="2"/>
  <c r="FG13" i="2"/>
  <c r="FH4" i="2"/>
  <c r="FH11" i="2"/>
  <c r="FH10" i="2"/>
  <c r="FH7" i="2"/>
  <c r="FH6" i="2"/>
  <c r="FH5" i="2"/>
  <c r="FH8" i="2"/>
  <c r="FH9" i="2"/>
  <c r="FH12" i="2"/>
  <c r="FG14" i="2"/>
  <c r="FI2" i="2"/>
  <c r="FH16" i="2" l="1"/>
  <c r="FI4" i="2"/>
  <c r="FI7" i="2"/>
  <c r="FI5" i="2"/>
  <c r="FI11" i="2"/>
  <c r="FI8" i="2"/>
  <c r="FI9" i="2"/>
  <c r="FI10" i="2"/>
  <c r="FI6" i="2"/>
  <c r="FI12" i="2"/>
  <c r="FH13" i="2"/>
  <c r="FH14" i="2" s="1"/>
  <c r="FJ2" i="2"/>
  <c r="FH3" i="2"/>
  <c r="FI16" i="2" l="1"/>
  <c r="FJ7" i="2"/>
  <c r="FJ6" i="2"/>
  <c r="FJ10" i="2"/>
  <c r="FJ5" i="2"/>
  <c r="FJ8" i="2"/>
  <c r="FJ9" i="2"/>
  <c r="FJ4" i="2"/>
  <c r="FJ11" i="2"/>
  <c r="FJ12" i="2"/>
  <c r="FI13" i="2"/>
  <c r="FI14" i="2" s="1"/>
  <c r="FK2" i="2"/>
  <c r="FI3" i="2"/>
  <c r="FJ16" i="2" l="1"/>
  <c r="FJ13" i="2"/>
  <c r="FJ3" i="2"/>
  <c r="FK5" i="2"/>
  <c r="FK4" i="2"/>
  <c r="FK8" i="2"/>
  <c r="FK11" i="2"/>
  <c r="FK9" i="2"/>
  <c r="FK6" i="2"/>
  <c r="FK7" i="2"/>
  <c r="FK10" i="2"/>
  <c r="FK12" i="2"/>
  <c r="FL2" i="2"/>
  <c r="FJ14" i="2"/>
  <c r="FK16" i="2" l="1"/>
  <c r="FK13" i="2"/>
  <c r="FK14" i="2" s="1"/>
  <c r="FL11" i="2"/>
  <c r="FL4" i="2"/>
  <c r="FL8" i="2"/>
  <c r="FL9" i="2"/>
  <c r="FL10" i="2"/>
  <c r="FL7" i="2"/>
  <c r="FL5" i="2"/>
  <c r="FL6" i="2"/>
  <c r="FL12" i="2"/>
  <c r="FM2" i="2"/>
  <c r="FK3" i="2"/>
  <c r="FL16" i="2" l="1"/>
  <c r="FL3" i="2"/>
  <c r="FM11" i="2"/>
  <c r="FM6" i="2"/>
  <c r="FM7" i="2"/>
  <c r="FM4" i="2"/>
  <c r="FM9" i="2"/>
  <c r="FM5" i="2"/>
  <c r="FM10" i="2"/>
  <c r="FM8" i="2"/>
  <c r="FM12" i="2"/>
  <c r="FL13" i="2"/>
  <c r="FL14" i="2" s="1"/>
  <c r="FN2" i="2"/>
  <c r="FM16" i="2" l="1"/>
  <c r="FM13" i="2"/>
  <c r="FM3" i="2"/>
  <c r="FN11" i="2"/>
  <c r="FN7" i="2"/>
  <c r="FN5" i="2"/>
  <c r="FN8" i="2"/>
  <c r="FN6" i="2"/>
  <c r="FN10" i="2"/>
  <c r="FN9" i="2"/>
  <c r="FN4" i="2"/>
  <c r="FN12" i="2"/>
  <c r="FM14" i="2"/>
  <c r="FO2" i="2"/>
  <c r="FN13" i="2" l="1"/>
  <c r="FN14" i="2" s="1"/>
  <c r="FN16" i="2"/>
  <c r="FO7" i="2"/>
  <c r="FO10" i="2"/>
  <c r="FO5" i="2"/>
  <c r="FO6" i="2"/>
  <c r="FO4" i="2"/>
  <c r="FO8" i="2"/>
  <c r="FO9" i="2"/>
  <c r="FO11" i="2"/>
  <c r="FO12" i="2"/>
  <c r="FP2" i="2"/>
  <c r="FN3" i="2"/>
  <c r="FO16" i="2" l="1"/>
  <c r="FP7" i="2"/>
  <c r="FP9" i="2"/>
  <c r="FP11" i="2"/>
  <c r="FP8" i="2"/>
  <c r="FP10" i="2"/>
  <c r="FP6" i="2"/>
  <c r="FP5" i="2"/>
  <c r="FP4" i="2"/>
  <c r="FP16" i="2" s="1"/>
  <c r="FP12" i="2"/>
  <c r="FO13" i="2"/>
  <c r="FO14" i="2" s="1"/>
  <c r="FQ2" i="2"/>
  <c r="FO3" i="2"/>
  <c r="FP13" i="2" l="1"/>
  <c r="FQ4" i="2"/>
  <c r="FQ7" i="2"/>
  <c r="FQ8" i="2"/>
  <c r="FQ10" i="2"/>
  <c r="FQ11" i="2"/>
  <c r="FQ6" i="2"/>
  <c r="FQ5" i="2"/>
  <c r="FQ9" i="2"/>
  <c r="FQ12" i="2"/>
  <c r="FP3" i="2"/>
  <c r="FP14" i="2"/>
  <c r="FR2" i="2"/>
  <c r="FQ16" i="2" l="1"/>
  <c r="FQ3" i="2"/>
  <c r="FR9" i="2"/>
  <c r="FR5" i="2"/>
  <c r="FR7" i="2"/>
  <c r="FR6" i="2"/>
  <c r="FR11" i="2"/>
  <c r="FR8" i="2"/>
  <c r="FR10" i="2"/>
  <c r="FR4" i="2"/>
  <c r="FR16" i="2" s="1"/>
  <c r="FR12" i="2"/>
  <c r="FQ13" i="2"/>
  <c r="FQ14" i="2" s="1"/>
  <c r="FS2" i="2"/>
  <c r="FR13" i="2" l="1"/>
  <c r="FR14" i="2" s="1"/>
  <c r="FS4" i="2"/>
  <c r="FS9" i="2"/>
  <c r="FS5" i="2"/>
  <c r="FS7" i="2"/>
  <c r="FS11" i="2"/>
  <c r="FS6" i="2"/>
  <c r="FS10" i="2"/>
  <c r="FS8" i="2"/>
  <c r="FS12" i="2"/>
  <c r="FT2" i="2"/>
  <c r="FR3" i="2"/>
  <c r="FS16" i="2" l="1"/>
  <c r="FT4" i="2"/>
  <c r="FT7" i="2"/>
  <c r="FT5" i="2"/>
  <c r="FT6" i="2"/>
  <c r="FT8" i="2"/>
  <c r="FT10" i="2"/>
  <c r="FT11" i="2"/>
  <c r="FT9" i="2"/>
  <c r="FT12" i="2"/>
  <c r="FS13" i="2"/>
  <c r="FS14" i="2" s="1"/>
  <c r="FS3" i="2"/>
  <c r="FU2" i="2"/>
  <c r="FT16" i="2" l="1"/>
  <c r="FT3" i="2"/>
  <c r="FU5" i="2"/>
  <c r="FU11" i="2"/>
  <c r="FU6" i="2"/>
  <c r="FU8" i="2"/>
  <c r="FU10" i="2"/>
  <c r="FU7" i="2"/>
  <c r="FU4" i="2"/>
  <c r="FU9" i="2"/>
  <c r="FU12" i="2"/>
  <c r="FT13" i="2"/>
  <c r="FT14" i="2" s="1"/>
  <c r="FV2" i="2"/>
  <c r="FU16" i="2" l="1"/>
  <c r="FU13" i="2"/>
  <c r="FU14" i="2" s="1"/>
  <c r="FV7" i="2"/>
  <c r="FV5" i="2"/>
  <c r="FV10" i="2"/>
  <c r="FV8" i="2"/>
  <c r="FV6" i="2"/>
  <c r="FV11" i="2"/>
  <c r="FV4" i="2"/>
  <c r="FV9" i="2"/>
  <c r="FV12" i="2"/>
  <c r="FU3" i="2"/>
  <c r="FW2" i="2"/>
  <c r="FV16" i="2" l="1"/>
  <c r="FV13" i="2"/>
  <c r="FW4" i="2"/>
  <c r="FW7" i="2"/>
  <c r="FW11" i="2"/>
  <c r="FW6" i="2"/>
  <c r="FW8" i="2"/>
  <c r="FW10" i="2"/>
  <c r="FW9" i="2"/>
  <c r="FW5" i="2"/>
  <c r="FW12" i="2"/>
  <c r="FX2" i="2"/>
  <c r="FV14" i="2"/>
  <c r="FV3" i="2"/>
  <c r="FW16" i="2" l="1"/>
  <c r="FW13" i="2"/>
  <c r="FW14" i="2" s="1"/>
  <c r="FX5" i="2"/>
  <c r="FX7" i="2"/>
  <c r="FX4" i="2"/>
  <c r="FX6" i="2"/>
  <c r="FX11" i="2"/>
  <c r="FX9" i="2"/>
  <c r="FX8" i="2"/>
  <c r="FX10" i="2"/>
  <c r="FX12" i="2"/>
  <c r="FW3" i="2"/>
  <c r="FY2" i="2"/>
  <c r="FX16" i="2" l="1"/>
  <c r="FX3" i="2"/>
  <c r="FX13" i="2"/>
  <c r="FY11" i="2"/>
  <c r="FY7" i="2"/>
  <c r="FY6" i="2"/>
  <c r="FY5" i="2"/>
  <c r="FY8" i="2"/>
  <c r="FY10" i="2"/>
  <c r="FY4" i="2"/>
  <c r="FY16" i="2" s="1"/>
  <c r="FY9" i="2"/>
  <c r="FY12" i="2"/>
  <c r="FZ2" i="2"/>
  <c r="FX14" i="2"/>
  <c r="FY13" i="2" l="1"/>
  <c r="FY3" i="2"/>
  <c r="FZ8" i="2"/>
  <c r="FZ10" i="2"/>
  <c r="FZ11" i="2"/>
  <c r="FZ5" i="2"/>
  <c r="FZ4" i="2"/>
  <c r="FZ7" i="2"/>
  <c r="FZ6" i="2"/>
  <c r="FZ9" i="2"/>
  <c r="FZ12" i="2"/>
  <c r="FY14" i="2"/>
  <c r="GA2" i="2"/>
  <c r="FZ16" i="2" l="1"/>
  <c r="FZ13" i="2"/>
  <c r="FZ14" i="2" s="1"/>
  <c r="GA11" i="2"/>
  <c r="GA4" i="2"/>
  <c r="GA7" i="2"/>
  <c r="GA6" i="2"/>
  <c r="GA9" i="2"/>
  <c r="GA8" i="2"/>
  <c r="GA10" i="2"/>
  <c r="GA5" i="2"/>
  <c r="GA12" i="2"/>
  <c r="GB2" i="2"/>
  <c r="FZ3" i="2"/>
  <c r="GA16" i="2" l="1"/>
  <c r="GA13" i="2"/>
  <c r="GB8" i="2"/>
  <c r="GB6" i="2"/>
  <c r="GB11" i="2"/>
  <c r="GB9" i="2"/>
  <c r="GB10" i="2"/>
  <c r="GB5" i="2"/>
  <c r="GB4" i="2"/>
  <c r="GB7" i="2"/>
  <c r="GB12" i="2"/>
  <c r="GA14" i="2"/>
  <c r="GC2" i="2"/>
  <c r="GA3" i="2"/>
  <c r="GB16" i="2" l="1"/>
  <c r="GB13" i="2"/>
  <c r="GC8" i="2"/>
  <c r="GC4" i="2"/>
  <c r="GC11" i="2"/>
  <c r="GC7" i="2"/>
  <c r="GC6" i="2"/>
  <c r="GC10" i="2"/>
  <c r="GC5" i="2"/>
  <c r="GC9" i="2"/>
  <c r="GC12" i="2"/>
  <c r="GB14" i="2"/>
  <c r="GB3" i="2"/>
  <c r="GD2" i="2"/>
  <c r="GC16" i="2" l="1"/>
  <c r="GC3" i="2"/>
  <c r="GD6" i="2"/>
  <c r="GD11" i="2"/>
  <c r="GD7" i="2"/>
  <c r="GD4" i="2"/>
  <c r="GD10" i="2"/>
  <c r="GD5" i="2"/>
  <c r="GD8" i="2"/>
  <c r="GD9" i="2"/>
  <c r="GD12" i="2"/>
  <c r="GC13" i="2"/>
  <c r="GC14" i="2" s="1"/>
  <c r="GE2" i="2"/>
  <c r="GD16" i="2" l="1"/>
  <c r="GD3" i="2"/>
  <c r="GE4" i="2"/>
  <c r="GE8" i="2"/>
  <c r="GE9" i="2"/>
  <c r="GE7" i="2"/>
  <c r="GE6" i="2"/>
  <c r="GE5" i="2"/>
  <c r="GE11" i="2"/>
  <c r="GE10" i="2"/>
  <c r="GE12" i="2"/>
  <c r="GD13" i="2"/>
  <c r="GD14" i="2" s="1"/>
  <c r="GF2" i="2"/>
  <c r="GE16" i="2" l="1"/>
  <c r="GF9" i="2"/>
  <c r="GF11" i="2"/>
  <c r="GF7" i="2"/>
  <c r="GF4" i="2"/>
  <c r="GF5" i="2"/>
  <c r="GF8" i="2"/>
  <c r="GF10" i="2"/>
  <c r="GF6" i="2"/>
  <c r="GF12" i="2"/>
  <c r="GE13" i="2"/>
  <c r="GE14" i="2" s="1"/>
  <c r="GG2" i="2"/>
  <c r="GE3" i="2"/>
  <c r="GF16" i="2" l="1"/>
  <c r="GF13" i="2"/>
  <c r="GF14" i="2" s="1"/>
  <c r="GG4" i="2"/>
  <c r="GG11" i="2"/>
  <c r="GG7" i="2"/>
  <c r="GG9" i="2"/>
  <c r="GG6" i="2"/>
  <c r="GG10" i="2"/>
  <c r="GG8" i="2"/>
  <c r="GG5" i="2"/>
  <c r="GG12" i="2"/>
  <c r="GH2" i="2"/>
  <c r="GF3" i="2"/>
  <c r="GG16" i="2" l="1"/>
  <c r="GG13" i="2"/>
  <c r="GG14" i="2" s="1"/>
  <c r="GH4" i="2"/>
  <c r="GH7" i="2"/>
  <c r="GH8" i="2"/>
  <c r="GH9" i="2"/>
  <c r="GH6" i="2"/>
  <c r="GH11" i="2"/>
  <c r="GH5" i="2"/>
  <c r="GH10" i="2"/>
  <c r="GH12" i="2"/>
  <c r="GI2" i="2"/>
  <c r="GG3" i="2"/>
  <c r="GH16" i="2" l="1"/>
  <c r="GH3" i="2"/>
  <c r="GI7" i="2"/>
  <c r="GI8" i="2"/>
  <c r="GI9" i="2"/>
  <c r="GI4" i="2"/>
  <c r="GI11" i="2"/>
  <c r="GI10" i="2"/>
  <c r="GI5" i="2"/>
  <c r="GI6" i="2"/>
  <c r="GI12" i="2"/>
  <c r="GH13" i="2"/>
  <c r="GH14" i="2" s="1"/>
  <c r="GJ2" i="2"/>
  <c r="GI16" i="2" l="1"/>
  <c r="GJ4" i="2"/>
  <c r="GJ5" i="2"/>
  <c r="GJ7" i="2"/>
  <c r="GJ11" i="2"/>
  <c r="GJ10" i="2"/>
  <c r="GJ9" i="2"/>
  <c r="GJ6" i="2"/>
  <c r="GJ8" i="2"/>
  <c r="GJ12" i="2"/>
  <c r="GI13" i="2"/>
  <c r="GI14" i="2" s="1"/>
  <c r="GI3" i="2"/>
  <c r="GK2" i="2"/>
  <c r="GJ16" i="2" l="1"/>
  <c r="GJ3" i="2"/>
  <c r="GK7" i="2"/>
  <c r="GK9" i="2"/>
  <c r="GK11" i="2"/>
  <c r="GK4" i="2"/>
  <c r="GK5" i="2"/>
  <c r="GK8" i="2"/>
  <c r="GK10" i="2"/>
  <c r="GK6" i="2"/>
  <c r="GK12" i="2"/>
  <c r="GJ13" i="2"/>
  <c r="GJ14" i="2" s="1"/>
  <c r="GL2" i="2"/>
  <c r="GK16" i="2" l="1"/>
  <c r="GK13" i="2"/>
  <c r="GK14" i="2" s="1"/>
  <c r="GL7" i="2"/>
  <c r="GL5" i="2"/>
  <c r="GL4" i="2"/>
  <c r="GL10" i="2"/>
  <c r="GL8" i="2"/>
  <c r="GL6" i="2"/>
  <c r="GL9" i="2"/>
  <c r="GL11" i="2"/>
  <c r="GL12" i="2"/>
  <c r="GK3" i="2"/>
  <c r="GM2" i="2"/>
  <c r="GL16" i="2" l="1"/>
  <c r="GM4" i="2"/>
  <c r="GM5" i="2"/>
  <c r="GM8" i="2"/>
  <c r="GM11" i="2"/>
  <c r="GM10" i="2"/>
  <c r="GM9" i="2"/>
  <c r="GM6" i="2"/>
  <c r="GM7" i="2"/>
  <c r="GM12" i="2"/>
  <c r="GL13" i="2"/>
  <c r="GL14" i="2" s="1"/>
  <c r="GL3" i="2"/>
  <c r="GN2" i="2"/>
  <c r="GM16" i="2" l="1"/>
  <c r="GN7" i="2"/>
  <c r="GN11" i="2"/>
  <c r="GN4" i="2"/>
  <c r="GN6" i="2"/>
  <c r="GN8" i="2"/>
  <c r="GN9" i="2"/>
  <c r="GN5" i="2"/>
  <c r="GN10" i="2"/>
  <c r="GN12" i="2"/>
  <c r="GM13" i="2"/>
  <c r="GM14" i="2" s="1"/>
  <c r="GM3" i="2"/>
  <c r="GO2" i="2"/>
  <c r="GN16" i="2" l="1"/>
  <c r="GN13" i="2"/>
  <c r="GO8" i="2"/>
  <c r="GO10" i="2"/>
  <c r="GO9" i="2"/>
  <c r="GO7" i="2"/>
  <c r="GO6" i="2"/>
  <c r="GO4" i="2"/>
  <c r="GO5" i="2"/>
  <c r="GO11" i="2"/>
  <c r="GO12" i="2"/>
  <c r="GN3" i="2"/>
  <c r="GP2" i="2"/>
  <c r="GN14" i="2"/>
  <c r="GO16" i="2" l="1"/>
  <c r="GO3" i="2"/>
  <c r="GP6" i="2"/>
  <c r="GP9" i="2"/>
  <c r="GP10" i="2"/>
  <c r="GP5" i="2"/>
  <c r="GP7" i="2"/>
  <c r="GP4" i="2"/>
  <c r="GP11" i="2"/>
  <c r="GP8" i="2"/>
  <c r="GP12" i="2"/>
  <c r="GO13" i="2"/>
  <c r="GO14" i="2" s="1"/>
  <c r="GQ2" i="2"/>
  <c r="GP16" i="2" l="1"/>
  <c r="GP13" i="2"/>
  <c r="GP3" i="2"/>
  <c r="GQ7" i="2"/>
  <c r="GQ10" i="2"/>
  <c r="GQ6" i="2"/>
  <c r="GQ5" i="2"/>
  <c r="GQ4" i="2"/>
  <c r="GQ11" i="2"/>
  <c r="GQ8" i="2"/>
  <c r="GQ9" i="2"/>
  <c r="GQ12" i="2"/>
  <c r="GP14" i="2"/>
  <c r="GR2" i="2"/>
  <c r="GQ16" i="2" l="1"/>
  <c r="GQ13" i="2"/>
  <c r="GQ14" i="2" s="1"/>
  <c r="GR5" i="2"/>
  <c r="GR11" i="2"/>
  <c r="GR10" i="2"/>
  <c r="GR8" i="2"/>
  <c r="GR4" i="2"/>
  <c r="GR7" i="2"/>
  <c r="GR6" i="2"/>
  <c r="GR9" i="2"/>
  <c r="GR12" i="2"/>
  <c r="GS2" i="2"/>
  <c r="GQ3" i="2"/>
  <c r="GR16" i="2" l="1"/>
  <c r="GR13" i="2"/>
  <c r="GR14" i="2" s="1"/>
  <c r="GR3" i="2"/>
  <c r="GS7" i="2"/>
  <c r="GS11" i="2"/>
  <c r="GS9" i="2"/>
  <c r="GS10" i="2"/>
  <c r="GS6" i="2"/>
  <c r="GS4" i="2"/>
  <c r="GS5" i="2"/>
  <c r="GS8" i="2"/>
  <c r="GS12" i="2"/>
  <c r="GT2" i="2"/>
  <c r="GS16" i="2" l="1"/>
  <c r="GS13" i="2"/>
  <c r="GT4" i="2"/>
  <c r="GT5" i="2"/>
  <c r="GT6" i="2"/>
  <c r="GT7" i="2"/>
  <c r="GT11" i="2"/>
  <c r="GT9" i="2"/>
  <c r="GT8" i="2"/>
  <c r="GT10" i="2"/>
  <c r="GT12" i="2"/>
  <c r="GS14" i="2"/>
  <c r="GU2" i="2"/>
  <c r="GS3" i="2"/>
  <c r="GT16" i="2" l="1"/>
  <c r="GT13" i="2"/>
  <c r="GU11" i="2"/>
  <c r="GU7" i="2"/>
  <c r="GU4" i="2"/>
  <c r="GU6" i="2"/>
  <c r="GU10" i="2"/>
  <c r="GU9" i="2"/>
  <c r="GU5" i="2"/>
  <c r="GU8" i="2"/>
  <c r="GU12" i="2"/>
  <c r="GT14" i="2"/>
  <c r="GT3" i="2"/>
  <c r="GV2" i="2"/>
  <c r="GU16" i="2" l="1"/>
  <c r="GU13" i="2"/>
  <c r="GV7" i="2"/>
  <c r="GV10" i="2"/>
  <c r="GV4" i="2"/>
  <c r="GV11" i="2"/>
  <c r="GV6" i="2"/>
  <c r="GV8" i="2"/>
  <c r="GV5" i="2"/>
  <c r="GV9" i="2"/>
  <c r="GV12" i="2"/>
  <c r="GU14" i="2"/>
  <c r="GU3" i="2"/>
  <c r="GV16" i="2" l="1"/>
  <c r="GV13" i="2"/>
  <c r="GV14" i="2" s="1"/>
  <c r="GV3" i="2"/>
  <c r="CA7" i="1"/>
  <c r="CB7" i="1" s="1"/>
  <c r="CA4" i="1"/>
  <c r="CB4" i="1" s="1"/>
  <c r="CA10" i="1"/>
  <c r="CB10" i="1" s="1"/>
  <c r="CA5" i="1"/>
  <c r="CB5" i="1" s="1"/>
  <c r="CA8" i="1"/>
  <c r="CB8" i="1" s="1"/>
  <c r="CA9" i="1"/>
  <c r="CB9" i="1" s="1"/>
  <c r="CA6" i="1"/>
  <c r="CB6" i="1" s="1"/>
  <c r="CA11" i="1"/>
  <c r="CB11" i="1" s="1"/>
  <c r="CA12" i="1"/>
  <c r="CB12" i="1" s="1"/>
</calcChain>
</file>

<file path=xl/sharedStrings.xml><?xml version="1.0" encoding="utf-8"?>
<sst xmlns="http://schemas.openxmlformats.org/spreadsheetml/2006/main" count="249" uniqueCount="166">
  <si>
    <t>do not touch</t>
  </si>
  <si>
    <t>Plasmid</t>
  </si>
  <si>
    <t>Con [ng/ul]</t>
  </si>
  <si>
    <t>Conc (nM)</t>
  </si>
  <si>
    <t>Size (bp)</t>
  </si>
  <si>
    <t>mw (ng/pmol)</t>
  </si>
  <si>
    <t>plamsid (ng)</t>
  </si>
  <si>
    <t>repl</t>
  </si>
  <si>
    <t>total DNA combo final volume w/water (uL)</t>
  </si>
  <si>
    <t>plasmid concentration nM</t>
  </si>
  <si>
    <t>enter your value</t>
  </si>
  <si>
    <t>what is 1x in fmol</t>
  </si>
  <si>
    <t>fmols each 1x</t>
  </si>
  <si>
    <t>multiplier</t>
  </si>
  <si>
    <t>let the formula do it's job</t>
  </si>
  <si>
    <t>total ng (6-well)</t>
  </si>
  <si>
    <t>ul/6-well rxn</t>
  </si>
  <si>
    <t>m162_GvpA</t>
  </si>
  <si>
    <t>plasmid ng in chart</t>
  </si>
  <si>
    <t>m165_GvpJ</t>
  </si>
  <si>
    <t>m166_GvpK</t>
  </si>
  <si>
    <t xml:space="preserve">m167_GvpN </t>
  </si>
  <si>
    <t>pUC19 (maxi)</t>
  </si>
  <si>
    <t>Final volume of DNA before water (uL)</t>
  </si>
  <si>
    <t>H2O</t>
  </si>
  <si>
    <t>well_id</t>
  </si>
  <si>
    <t>H1</t>
  </si>
  <si>
    <t>G1</t>
  </si>
  <si>
    <t>F1</t>
  </si>
  <si>
    <t>E1</t>
  </si>
  <si>
    <t>D1</t>
  </si>
  <si>
    <t>C1</t>
  </si>
  <si>
    <t>B1</t>
  </si>
  <si>
    <t>A1</t>
  </si>
  <si>
    <t>H2</t>
  </si>
  <si>
    <t>G2</t>
  </si>
  <si>
    <t>F2</t>
  </si>
  <si>
    <t>E2</t>
  </si>
  <si>
    <t>D2</t>
  </si>
  <si>
    <t>C2</t>
  </si>
  <si>
    <t>B2</t>
  </si>
  <si>
    <t>A2</t>
  </si>
  <si>
    <t>H3</t>
  </si>
  <si>
    <t>G3</t>
  </si>
  <si>
    <t>F3</t>
  </si>
  <si>
    <t>E3</t>
  </si>
  <si>
    <t>D3</t>
  </si>
  <si>
    <t>C3</t>
  </si>
  <si>
    <t>B3</t>
  </si>
  <si>
    <t>A3</t>
  </si>
  <si>
    <t>H4</t>
  </si>
  <si>
    <t>G4</t>
  </si>
  <si>
    <t>F4</t>
  </si>
  <si>
    <t>E4</t>
  </si>
  <si>
    <t>D4</t>
  </si>
  <si>
    <t>C4</t>
  </si>
  <si>
    <t>B4</t>
  </si>
  <si>
    <t>A4</t>
  </si>
  <si>
    <t>H5</t>
  </si>
  <si>
    <t>G5</t>
  </si>
  <si>
    <t>F5</t>
  </si>
  <si>
    <t>E5</t>
  </si>
  <si>
    <t>D5</t>
  </si>
  <si>
    <t>C5</t>
  </si>
  <si>
    <t>B5</t>
  </si>
  <si>
    <t>A5</t>
  </si>
  <si>
    <t>H6</t>
  </si>
  <si>
    <t>G6</t>
  </si>
  <si>
    <t>F6</t>
  </si>
  <si>
    <t>E6</t>
  </si>
  <si>
    <t>D6</t>
  </si>
  <si>
    <t>C6</t>
  </si>
  <si>
    <t>B6</t>
  </si>
  <si>
    <t>A6</t>
  </si>
  <si>
    <t>H7</t>
  </si>
  <si>
    <t>G7</t>
  </si>
  <si>
    <t>F7</t>
  </si>
  <si>
    <t>E7</t>
  </si>
  <si>
    <t>D7</t>
  </si>
  <si>
    <t>C7</t>
  </si>
  <si>
    <t>B7</t>
  </si>
  <si>
    <t>A7</t>
  </si>
  <si>
    <t>H8</t>
  </si>
  <si>
    <t>G8</t>
  </si>
  <si>
    <t>F8</t>
  </si>
  <si>
    <t>E8</t>
  </si>
  <si>
    <t>D8</t>
  </si>
  <si>
    <t>C8</t>
  </si>
  <si>
    <t>B8</t>
  </si>
  <si>
    <t>A8</t>
  </si>
  <si>
    <t>H9</t>
  </si>
  <si>
    <t>G9</t>
  </si>
  <si>
    <t>F9</t>
  </si>
  <si>
    <t>E9</t>
  </si>
  <si>
    <t>D9</t>
  </si>
  <si>
    <t>C9</t>
  </si>
  <si>
    <t>B9</t>
  </si>
  <si>
    <t>A9</t>
  </si>
  <si>
    <t>H10</t>
  </si>
  <si>
    <t>G10</t>
  </si>
  <si>
    <t>F10</t>
  </si>
  <si>
    <t>E10</t>
  </si>
  <si>
    <t>D10</t>
  </si>
  <si>
    <t>C10</t>
  </si>
  <si>
    <t>B10</t>
  </si>
  <si>
    <t>A10</t>
  </si>
  <si>
    <t>H11</t>
  </si>
  <si>
    <t>G11</t>
  </si>
  <si>
    <t>F11</t>
  </si>
  <si>
    <t>E11</t>
  </si>
  <si>
    <t>D11</t>
  </si>
  <si>
    <t>C11</t>
  </si>
  <si>
    <t>B11</t>
  </si>
  <si>
    <t>A11</t>
  </si>
  <si>
    <t>H12</t>
  </si>
  <si>
    <t>G12</t>
  </si>
  <si>
    <t>F12</t>
  </si>
  <si>
    <t>E12</t>
  </si>
  <si>
    <t>D12</t>
  </si>
  <si>
    <t>C12</t>
  </si>
  <si>
    <t>B12</t>
  </si>
  <si>
    <t>A12</t>
  </si>
  <si>
    <t>current adjustment</t>
  </si>
  <si>
    <t>Plate type</t>
  </si>
  <si>
    <t>area adjustment</t>
  </si>
  <si>
    <t>10 cm</t>
  </si>
  <si>
    <t>6-well</t>
  </si>
  <si>
    <t>12-well</t>
  </si>
  <si>
    <t>24-well</t>
  </si>
  <si>
    <t>48-well</t>
  </si>
  <si>
    <t>96-well</t>
  </si>
  <si>
    <t>m163_GvpF</t>
  </si>
  <si>
    <t xml:space="preserve">m164_GvpG </t>
  </si>
  <si>
    <t>m169_GvpW</t>
  </si>
  <si>
    <t>m168_GvpV</t>
  </si>
  <si>
    <t>x</t>
  </si>
  <si>
    <t>total volume</t>
  </si>
  <si>
    <t>volume (nL)</t>
  </si>
  <si>
    <t>water volume</t>
  </si>
  <si>
    <t xml:space="preserve">fmol </t>
  </si>
  <si>
    <t>nmol</t>
  </si>
  <si>
    <t>nM</t>
  </si>
  <si>
    <t>Dilute plasmids such that for chaperones, 0.25x condition requires 10 0.25 nL transfers</t>
  </si>
  <si>
    <t>transfers</t>
  </si>
  <si>
    <t>ng per transfer</t>
  </si>
  <si>
    <t>uL per transfer</t>
  </si>
  <si>
    <t>ng/uL</t>
  </si>
  <si>
    <t>total ng transferred</t>
  </si>
  <si>
    <t>total volume of stock transferred</t>
  </si>
  <si>
    <t>total nmol transferred</t>
  </si>
  <si>
    <t>total uL transferred</t>
  </si>
  <si>
    <t>m166 and 165 = 100</t>
  </si>
  <si>
    <t>A</t>
  </si>
  <si>
    <t>B</t>
  </si>
  <si>
    <t>C</t>
  </si>
  <si>
    <t>D</t>
  </si>
  <si>
    <t>E</t>
  </si>
  <si>
    <t>F</t>
  </si>
  <si>
    <t>G</t>
  </si>
  <si>
    <t>H</t>
  </si>
  <si>
    <t>6/.125</t>
  </si>
  <si>
    <t>6/.5</t>
  </si>
  <si>
    <r>
      <t>6/.2</t>
    </r>
    <r>
      <rPr>
        <strike/>
        <sz val="11"/>
        <color theme="1"/>
        <rFont val="Calibri"/>
        <family val="2"/>
        <scheme val="minor"/>
      </rPr>
      <t>5</t>
    </r>
  </si>
  <si>
    <t>""</t>
  </si>
  <si>
    <t>"+"</t>
  </si>
  <si>
    <t>"-"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</si>
</sst>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theme="1"/>
      <name val="Arial"/>
      <family val="2"/>
    </font>
    <font>
      <sz val="11"/>
      <color theme="9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BAD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0" xfId="0" applyFill="1"/>
    <xf numFmtId="2" fontId="0" fillId="3" borderId="0" xfId="0" applyNumberFormat="1" applyFill="1"/>
    <xf numFmtId="2" fontId="0" fillId="0" borderId="0" xfId="0" applyNumberFormat="1"/>
    <xf numFmtId="1" fontId="0" fillId="3" borderId="0" xfId="0" quotePrefix="1" applyNumberFormat="1" applyFill="1"/>
    <xf numFmtId="2" fontId="0" fillId="4" borderId="0" xfId="0" applyNumberFormat="1" applyFill="1"/>
    <xf numFmtId="2" fontId="0" fillId="3" borderId="1" xfId="0" applyNumberFormat="1" applyFill="1" applyBorder="1"/>
    <xf numFmtId="0" fontId="0" fillId="5" borderId="0" xfId="0" applyFill="1"/>
    <xf numFmtId="2" fontId="0" fillId="5" borderId="0" xfId="0" applyNumberFormat="1" applyFill="1"/>
    <xf numFmtId="2" fontId="0" fillId="5" borderId="2" xfId="0" applyNumberFormat="1" applyFill="1" applyBorder="1"/>
    <xf numFmtId="2" fontId="0" fillId="2" borderId="0" xfId="0" applyNumberFormat="1" applyFill="1"/>
    <xf numFmtId="2" fontId="0" fillId="2" borderId="1" xfId="0" applyNumberFormat="1" applyFill="1" applyBorder="1"/>
    <xf numFmtId="2" fontId="0" fillId="2" borderId="2" xfId="0" applyNumberFormat="1" applyFill="1" applyBorder="1"/>
    <xf numFmtId="2" fontId="3" fillId="0" borderId="0" xfId="0" applyNumberFormat="1" applyFont="1"/>
    <xf numFmtId="0" fontId="4" fillId="0" borderId="0" xfId="0" applyFont="1"/>
    <xf numFmtId="0" fontId="3" fillId="6" borderId="0" xfId="0" applyFont="1" applyFill="1"/>
    <xf numFmtId="1" fontId="3" fillId="5" borderId="0" xfId="0" applyNumberFormat="1" applyFont="1" applyFill="1"/>
    <xf numFmtId="2" fontId="3" fillId="2" borderId="0" xfId="0" applyNumberFormat="1" applyFont="1" applyFill="1"/>
    <xf numFmtId="2" fontId="5" fillId="0" borderId="0" xfId="0" applyNumberFormat="1" applyFont="1"/>
    <xf numFmtId="0" fontId="3" fillId="0" borderId="0" xfId="0" applyFont="1" applyAlignment="1">
      <alignment wrapText="1"/>
    </xf>
    <xf numFmtId="2" fontId="3" fillId="0" borderId="1" xfId="0" applyNumberFormat="1" applyFont="1" applyBorder="1"/>
    <xf numFmtId="2" fontId="3" fillId="0" borderId="3" xfId="0" applyNumberFormat="1" applyFont="1" applyBorder="1"/>
    <xf numFmtId="164" fontId="3" fillId="0" borderId="3" xfId="0" applyNumberFormat="1" applyFont="1" applyBorder="1"/>
    <xf numFmtId="2" fontId="5" fillId="0" borderId="1" xfId="0" applyNumberFormat="1" applyFont="1" applyBorder="1"/>
    <xf numFmtId="2" fontId="1" fillId="0" borderId="0" xfId="0" applyNumberFormat="1" applyFont="1"/>
    <xf numFmtId="2" fontId="1" fillId="0" borderId="1" xfId="0" applyNumberFormat="1" applyFont="1" applyBorder="1"/>
    <xf numFmtId="2" fontId="6" fillId="2" borderId="0" xfId="0" applyNumberFormat="1" applyFont="1" applyFill="1"/>
    <xf numFmtId="2" fontId="2" fillId="0" borderId="0" xfId="0" applyNumberFormat="1" applyFont="1"/>
    <xf numFmtId="2" fontId="2" fillId="6" borderId="0" xfId="0" applyNumberFormat="1" applyFont="1" applyFill="1"/>
    <xf numFmtId="1" fontId="2" fillId="5" borderId="0" xfId="0" applyNumberFormat="1" applyFont="1" applyFill="1"/>
    <xf numFmtId="2" fontId="2" fillId="2" borderId="0" xfId="0" applyNumberFormat="1" applyFont="1" applyFill="1"/>
    <xf numFmtId="2" fontId="0" fillId="0" borderId="1" xfId="0" applyNumberFormat="1" applyBorder="1"/>
    <xf numFmtId="2" fontId="0" fillId="7" borderId="0" xfId="0" applyNumberFormat="1" applyFill="1"/>
    <xf numFmtId="164" fontId="3" fillId="0" borderId="1" xfId="0" applyNumberFormat="1" applyFont="1" applyBorder="1"/>
    <xf numFmtId="2" fontId="0" fillId="6" borderId="0" xfId="0" applyNumberFormat="1" applyFill="1"/>
    <xf numFmtId="2" fontId="0" fillId="8" borderId="0" xfId="0" applyNumberFormat="1" applyFill="1"/>
    <xf numFmtId="2" fontId="0" fillId="8" borderId="3" xfId="0" applyNumberFormat="1" applyFill="1" applyBorder="1"/>
    <xf numFmtId="2" fontId="0" fillId="8" borderId="1" xfId="0" applyNumberFormat="1" applyFill="1" applyBorder="1"/>
    <xf numFmtId="2" fontId="2" fillId="5" borderId="0" xfId="0" applyNumberFormat="1" applyFont="1" applyFill="1"/>
    <xf numFmtId="2" fontId="7" fillId="0" borderId="0" xfId="0" applyNumberFormat="1" applyFont="1"/>
    <xf numFmtId="164" fontId="0" fillId="0" borderId="0" xfId="0" applyNumberFormat="1"/>
    <xf numFmtId="0" fontId="3" fillId="5" borderId="0" xfId="0" applyFont="1" applyFill="1"/>
    <xf numFmtId="0" fontId="2" fillId="0" borderId="0" xfId="0" applyFont="1"/>
    <xf numFmtId="11" fontId="0" fillId="0" borderId="0" xfId="0" applyNumberFormat="1"/>
    <xf numFmtId="164" fontId="0" fillId="5" borderId="0" xfId="0" applyNumberFormat="1" applyFill="1"/>
    <xf numFmtId="164" fontId="3" fillId="6" borderId="0" xfId="0" applyNumberFormat="1" applyFont="1" applyFill="1"/>
    <xf numFmtId="164" fontId="3" fillId="5" borderId="0" xfId="0" applyNumberFormat="1" applyFont="1" applyFill="1"/>
    <xf numFmtId="164" fontId="3" fillId="2" borderId="0" xfId="0" applyNumberFormat="1" applyFont="1" applyFill="1"/>
    <xf numFmtId="164" fontId="3" fillId="0" borderId="0" xfId="0" applyNumberFormat="1" applyFont="1"/>
    <xf numFmtId="164" fontId="5" fillId="0" borderId="0" xfId="0" applyNumberFormat="1" applyFont="1"/>
    <xf numFmtId="164" fontId="3" fillId="0" borderId="0" xfId="0" applyNumberFormat="1" applyFont="1" applyAlignment="1">
      <alignment wrapText="1"/>
    </xf>
    <xf numFmtId="164" fontId="5" fillId="0" borderId="1" xfId="0" applyNumberFormat="1" applyFont="1" applyBorder="1"/>
    <xf numFmtId="164" fontId="1" fillId="0" borderId="0" xfId="0" applyNumberFormat="1" applyFont="1"/>
    <xf numFmtId="164" fontId="1" fillId="0" borderId="1" xfId="0" applyNumberFormat="1" applyFont="1" applyBorder="1"/>
    <xf numFmtId="164" fontId="6" fillId="2" borderId="0" xfId="0" applyNumberFormat="1" applyFont="1" applyFill="1"/>
    <xf numFmtId="164" fontId="2" fillId="6" borderId="0" xfId="0" applyNumberFormat="1" applyFont="1" applyFill="1"/>
    <xf numFmtId="164" fontId="2" fillId="5" borderId="0" xfId="0" applyNumberFormat="1" applyFont="1" applyFill="1"/>
    <xf numFmtId="164" fontId="2" fillId="2" borderId="0" xfId="0" applyNumberFormat="1" applyFont="1" applyFill="1"/>
    <xf numFmtId="164" fontId="0" fillId="0" borderId="1" xfId="0" applyNumberFormat="1" applyBorder="1"/>
    <xf numFmtId="164" fontId="0" fillId="7" borderId="0" xfId="0" applyNumberFormat="1" applyFill="1"/>
    <xf numFmtId="164" fontId="0" fillId="6" borderId="0" xfId="0" applyNumberFormat="1" applyFill="1"/>
    <xf numFmtId="164" fontId="0" fillId="2" borderId="0" xfId="0" applyNumberFormat="1" applyFill="1"/>
    <xf numFmtId="164" fontId="0" fillId="8" borderId="0" xfId="0" applyNumberFormat="1" applyFill="1"/>
    <xf numFmtId="164" fontId="0" fillId="8" borderId="3" xfId="0" applyNumberFormat="1" applyFill="1" applyBorder="1"/>
    <xf numFmtId="16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2"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7731D-EFDE-4862-9A35-C126C0EDA62C}">
  <dimension ref="A1:CE32"/>
  <sheetViews>
    <sheetView tabSelected="1" zoomScale="60" zoomScaleNormal="60" workbookViewId="0">
      <selection activeCell="Q5" sqref="Q5"/>
    </sheetView>
  </sheetViews>
  <sheetFormatPr defaultColWidth="8.85546875" defaultRowHeight="15" x14ac:dyDescent="0.25"/>
  <cols>
    <col min="2" max="2" width="19.7109375" customWidth="1"/>
    <col min="3" max="3" width="14.140625" customWidth="1"/>
    <col min="4" max="4" width="16.42578125" customWidth="1"/>
    <col min="5" max="6" width="16.28515625" customWidth="1"/>
    <col min="10" max="16" width="11.5703125" bestFit="1" customWidth="1"/>
    <col min="17" max="17" width="12" bestFit="1" customWidth="1"/>
    <col min="18" max="19" width="11.5703125" bestFit="1" customWidth="1"/>
    <col min="20" max="20" width="11.28515625" bestFit="1" customWidth="1"/>
    <col min="21" max="25" width="11.5703125" bestFit="1" customWidth="1"/>
    <col min="26" max="27" width="11.28515625" bestFit="1" customWidth="1"/>
    <col min="28" max="28" width="11" bestFit="1" customWidth="1"/>
    <col min="29" max="32" width="11.5703125" bestFit="1" customWidth="1"/>
    <col min="33" max="33" width="12" bestFit="1" customWidth="1"/>
    <col min="34" max="34" width="11.5703125" bestFit="1" customWidth="1"/>
    <col min="35" max="36" width="11" bestFit="1" customWidth="1"/>
    <col min="37" max="41" width="11.5703125" bestFit="1" customWidth="1"/>
    <col min="43" max="43" width="25.42578125" customWidth="1"/>
    <col min="45" max="47" width="9.28515625" bestFit="1" customWidth="1"/>
    <col min="48" max="49" width="9.85546875" bestFit="1" customWidth="1"/>
    <col min="50" max="50" width="9.28515625" bestFit="1" customWidth="1"/>
    <col min="51" max="52" width="9.85546875" bestFit="1" customWidth="1"/>
    <col min="53" max="55" width="9.28515625" bestFit="1" customWidth="1"/>
    <col min="56" max="56" width="9.85546875" bestFit="1" customWidth="1"/>
    <col min="57" max="57" width="9.28515625" bestFit="1" customWidth="1"/>
    <col min="58" max="58" width="9.85546875" bestFit="1" customWidth="1"/>
    <col min="59" max="59" width="9.28515625" bestFit="1" customWidth="1"/>
    <col min="60" max="60" width="8.85546875" bestFit="1" customWidth="1"/>
    <col min="61" max="65" width="9.85546875" bestFit="1" customWidth="1"/>
    <col min="66" max="67" width="9.28515625" bestFit="1" customWidth="1"/>
    <col min="68" max="68" width="9.85546875" bestFit="1" customWidth="1"/>
    <col min="69" max="69" width="9.28515625" bestFit="1" customWidth="1"/>
    <col min="70" max="70" width="8.85546875" bestFit="1" customWidth="1"/>
    <col min="71" max="71" width="9.85546875" bestFit="1" customWidth="1"/>
    <col min="72" max="73" width="8.85546875" bestFit="1" customWidth="1"/>
    <col min="74" max="75" width="9.28515625" bestFit="1" customWidth="1"/>
    <col min="76" max="76" width="8.85546875" bestFit="1" customWidth="1"/>
    <col min="77" max="77" width="16.7109375" customWidth="1"/>
    <col min="78" max="78" width="18.42578125" customWidth="1"/>
    <col min="79" max="79" width="17.140625" customWidth="1"/>
    <col min="80" max="80" width="10.5703125" bestFit="1" customWidth="1"/>
  </cols>
  <sheetData>
    <row r="1" spans="1:8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2" t="s">
        <v>6</v>
      </c>
      <c r="J1" s="4">
        <v>1</v>
      </c>
      <c r="K1" s="4">
        <v>2</v>
      </c>
      <c r="L1" s="4">
        <v>3</v>
      </c>
      <c r="M1" s="4">
        <v>4</v>
      </c>
      <c r="N1" s="4">
        <v>5</v>
      </c>
      <c r="O1" s="4">
        <v>6</v>
      </c>
      <c r="P1" s="4">
        <v>7</v>
      </c>
      <c r="Q1" s="4">
        <v>8</v>
      </c>
      <c r="R1" s="4">
        <v>9</v>
      </c>
      <c r="S1" s="4">
        <v>10</v>
      </c>
      <c r="T1" s="4">
        <v>11</v>
      </c>
      <c r="U1" s="4">
        <v>12</v>
      </c>
      <c r="V1" s="4">
        <v>13</v>
      </c>
      <c r="W1" s="4">
        <v>14</v>
      </c>
      <c r="X1" s="4">
        <v>15</v>
      </c>
      <c r="Y1" s="4">
        <v>16</v>
      </c>
      <c r="Z1" s="4">
        <v>17</v>
      </c>
      <c r="AA1" s="4">
        <v>18</v>
      </c>
      <c r="AB1" s="4">
        <v>19</v>
      </c>
      <c r="AC1" s="4">
        <v>20</v>
      </c>
      <c r="AD1" s="4">
        <v>21</v>
      </c>
      <c r="AE1" s="4">
        <v>22</v>
      </c>
      <c r="AF1" s="4">
        <v>23</v>
      </c>
      <c r="AG1" s="4">
        <v>24</v>
      </c>
      <c r="AH1" s="4">
        <v>25</v>
      </c>
      <c r="AI1" s="4">
        <v>26</v>
      </c>
      <c r="AJ1" s="4">
        <v>27</v>
      </c>
      <c r="AK1" s="4">
        <v>28</v>
      </c>
      <c r="AL1" s="4">
        <v>29</v>
      </c>
      <c r="AM1" s="4">
        <v>30</v>
      </c>
      <c r="AN1" s="4">
        <v>31</v>
      </c>
      <c r="AO1" s="4">
        <v>32</v>
      </c>
      <c r="AP1" s="5" t="s">
        <v>7</v>
      </c>
      <c r="AQ1" s="3" t="s">
        <v>8</v>
      </c>
      <c r="AR1" s="6" t="s">
        <v>9</v>
      </c>
      <c r="AS1" s="4">
        <v>1</v>
      </c>
      <c r="AT1" s="4">
        <v>2</v>
      </c>
      <c r="AU1" s="4">
        <v>3</v>
      </c>
      <c r="AV1" s="4">
        <v>4</v>
      </c>
      <c r="AW1" s="4">
        <v>5</v>
      </c>
      <c r="AX1" s="4">
        <v>6</v>
      </c>
      <c r="AY1" s="4">
        <v>7</v>
      </c>
      <c r="AZ1" s="4">
        <v>8</v>
      </c>
      <c r="BA1" s="4">
        <v>9</v>
      </c>
      <c r="BB1" s="4">
        <v>10</v>
      </c>
      <c r="BC1" s="4">
        <v>11</v>
      </c>
      <c r="BD1" s="4">
        <v>12</v>
      </c>
      <c r="BE1" s="4">
        <v>13</v>
      </c>
      <c r="BF1" s="4">
        <v>14</v>
      </c>
      <c r="BG1" s="4">
        <v>15</v>
      </c>
      <c r="BH1" s="4">
        <v>16</v>
      </c>
      <c r="BI1" s="4">
        <v>17</v>
      </c>
      <c r="BJ1" s="4">
        <v>18</v>
      </c>
      <c r="BK1" s="4">
        <v>19</v>
      </c>
      <c r="BL1" s="4">
        <v>20</v>
      </c>
      <c r="BM1" s="4">
        <v>21</v>
      </c>
      <c r="BN1" s="4">
        <v>22</v>
      </c>
      <c r="BO1" s="4">
        <v>23</v>
      </c>
      <c r="BP1" s="4">
        <v>24</v>
      </c>
      <c r="BQ1" s="4">
        <v>25</v>
      </c>
      <c r="BR1" s="4">
        <v>26</v>
      </c>
      <c r="BS1" s="4">
        <v>27</v>
      </c>
      <c r="BT1" s="4">
        <v>28</v>
      </c>
      <c r="BU1" s="4">
        <v>29</v>
      </c>
      <c r="BV1" s="4">
        <v>30</v>
      </c>
      <c r="BW1" s="4">
        <v>31</v>
      </c>
      <c r="BX1" s="4">
        <v>32</v>
      </c>
    </row>
    <row r="2" spans="1:83" x14ac:dyDescent="0.25">
      <c r="A2" s="7" t="s">
        <v>10</v>
      </c>
      <c r="B2" s="2"/>
      <c r="C2" s="2"/>
      <c r="D2" s="2"/>
      <c r="E2" s="2"/>
      <c r="F2" s="2"/>
      <c r="G2" s="3"/>
      <c r="H2" s="3" t="s">
        <v>11</v>
      </c>
      <c r="I2" s="2" t="s">
        <v>12</v>
      </c>
      <c r="J2" s="8">
        <v>25</v>
      </c>
      <c r="K2" s="8">
        <v>25</v>
      </c>
      <c r="L2" s="8">
        <v>25</v>
      </c>
      <c r="M2" s="8">
        <v>25</v>
      </c>
      <c r="N2" s="8">
        <v>25</v>
      </c>
      <c r="O2" s="8">
        <v>25</v>
      </c>
      <c r="P2" s="8">
        <v>25</v>
      </c>
      <c r="Q2" s="8">
        <v>25</v>
      </c>
      <c r="R2" s="8">
        <v>25</v>
      </c>
      <c r="S2" s="8">
        <v>25</v>
      </c>
      <c r="T2" s="8">
        <v>25</v>
      </c>
      <c r="U2" s="8">
        <v>25</v>
      </c>
      <c r="V2" s="8">
        <v>25</v>
      </c>
      <c r="W2" s="8">
        <v>25</v>
      </c>
      <c r="X2" s="8">
        <v>25</v>
      </c>
      <c r="Y2" s="8">
        <v>25</v>
      </c>
      <c r="Z2" s="8">
        <v>25</v>
      </c>
      <c r="AA2" s="8">
        <v>25</v>
      </c>
      <c r="AB2" s="8">
        <v>25</v>
      </c>
      <c r="AC2" s="8">
        <v>25</v>
      </c>
      <c r="AD2" s="8">
        <v>25</v>
      </c>
      <c r="AE2" s="8">
        <v>25</v>
      </c>
      <c r="AF2" s="8">
        <v>25</v>
      </c>
      <c r="AG2" s="8">
        <v>25</v>
      </c>
      <c r="AH2" s="8">
        <v>25</v>
      </c>
      <c r="AI2" s="8">
        <v>25</v>
      </c>
      <c r="AJ2" s="8">
        <v>25</v>
      </c>
      <c r="AK2" s="8">
        <v>25</v>
      </c>
      <c r="AL2" s="8">
        <v>25</v>
      </c>
      <c r="AM2" s="8">
        <v>25</v>
      </c>
      <c r="AN2" s="8">
        <v>25</v>
      </c>
      <c r="AO2" s="8">
        <v>25</v>
      </c>
      <c r="AP2" s="5">
        <v>4</v>
      </c>
      <c r="AQ2" s="3">
        <v>11</v>
      </c>
      <c r="AR2" s="6" t="s">
        <v>13</v>
      </c>
      <c r="AS2" s="9">
        <f>B30*AP2</f>
        <v>0.35</v>
      </c>
      <c r="AT2" s="9">
        <f>AS2</f>
        <v>0.35</v>
      </c>
      <c r="AU2" s="9">
        <f t="shared" ref="AU2:BO2" si="0">AT2</f>
        <v>0.35</v>
      </c>
      <c r="AV2" s="9">
        <f t="shared" si="0"/>
        <v>0.35</v>
      </c>
      <c r="AW2" s="9">
        <f t="shared" si="0"/>
        <v>0.35</v>
      </c>
      <c r="AX2" s="9">
        <f t="shared" si="0"/>
        <v>0.35</v>
      </c>
      <c r="AY2" s="9">
        <f t="shared" si="0"/>
        <v>0.35</v>
      </c>
      <c r="AZ2" s="9">
        <f t="shared" si="0"/>
        <v>0.35</v>
      </c>
      <c r="BA2" s="9">
        <f t="shared" si="0"/>
        <v>0.35</v>
      </c>
      <c r="BB2" s="9">
        <f t="shared" si="0"/>
        <v>0.35</v>
      </c>
      <c r="BC2" s="9">
        <f t="shared" si="0"/>
        <v>0.35</v>
      </c>
      <c r="BD2" s="9">
        <f t="shared" si="0"/>
        <v>0.35</v>
      </c>
      <c r="BE2" s="9">
        <f t="shared" si="0"/>
        <v>0.35</v>
      </c>
      <c r="BF2" s="9">
        <f t="shared" si="0"/>
        <v>0.35</v>
      </c>
      <c r="BG2" s="9">
        <f t="shared" si="0"/>
        <v>0.35</v>
      </c>
      <c r="BH2" s="9">
        <f t="shared" si="0"/>
        <v>0.35</v>
      </c>
      <c r="BI2" s="9">
        <f t="shared" si="0"/>
        <v>0.35</v>
      </c>
      <c r="BJ2" s="9">
        <f t="shared" si="0"/>
        <v>0.35</v>
      </c>
      <c r="BK2" s="9">
        <f t="shared" si="0"/>
        <v>0.35</v>
      </c>
      <c r="BL2" s="9">
        <f t="shared" si="0"/>
        <v>0.35</v>
      </c>
      <c r="BM2" s="9">
        <f t="shared" si="0"/>
        <v>0.35</v>
      </c>
      <c r="BN2" s="9">
        <f t="shared" si="0"/>
        <v>0.35</v>
      </c>
      <c r="BO2" s="9">
        <f t="shared" si="0"/>
        <v>0.35</v>
      </c>
      <c r="BP2" s="9">
        <f>BO2</f>
        <v>0.35</v>
      </c>
      <c r="BQ2" s="9">
        <f t="shared" ref="BQ2:BX2" si="1">BP2</f>
        <v>0.35</v>
      </c>
      <c r="BR2" s="9">
        <f t="shared" si="1"/>
        <v>0.35</v>
      </c>
      <c r="BS2" s="9">
        <f t="shared" si="1"/>
        <v>0.35</v>
      </c>
      <c r="BT2" s="9">
        <f t="shared" si="1"/>
        <v>0.35</v>
      </c>
      <c r="BU2" s="9">
        <f t="shared" si="1"/>
        <v>0.35</v>
      </c>
      <c r="BV2" s="9">
        <f t="shared" si="1"/>
        <v>0.35</v>
      </c>
      <c r="BW2" s="9">
        <f t="shared" si="1"/>
        <v>0.35</v>
      </c>
      <c r="BX2" s="9">
        <f t="shared" si="1"/>
        <v>0.35</v>
      </c>
    </row>
    <row r="3" spans="1:83" x14ac:dyDescent="0.25">
      <c r="A3" t="s">
        <v>14</v>
      </c>
      <c r="B3" s="2"/>
      <c r="C3" s="2"/>
      <c r="D3" s="2"/>
      <c r="E3" s="2"/>
      <c r="F3" s="2"/>
      <c r="G3" s="3"/>
      <c r="H3" s="3"/>
      <c r="I3" s="10" t="s">
        <v>15</v>
      </c>
      <c r="J3" s="10">
        <f t="shared" ref="J3:AO3" si="2">SUM(J4:J12)</f>
        <v>3000</v>
      </c>
      <c r="K3" s="10">
        <f t="shared" si="2"/>
        <v>3000</v>
      </c>
      <c r="L3" s="10">
        <f t="shared" si="2"/>
        <v>3000</v>
      </c>
      <c r="M3" s="10">
        <f t="shared" si="2"/>
        <v>3000</v>
      </c>
      <c r="N3" s="10">
        <f t="shared" si="2"/>
        <v>3000</v>
      </c>
      <c r="O3" s="10">
        <f t="shared" si="2"/>
        <v>3000</v>
      </c>
      <c r="P3" s="10">
        <f t="shared" si="2"/>
        <v>3000</v>
      </c>
      <c r="Q3" s="10">
        <f t="shared" si="2"/>
        <v>3000</v>
      </c>
      <c r="R3" s="10">
        <f t="shared" si="2"/>
        <v>3000</v>
      </c>
      <c r="S3" s="10">
        <f t="shared" si="2"/>
        <v>3000</v>
      </c>
      <c r="T3" s="10">
        <f t="shared" si="2"/>
        <v>3000</v>
      </c>
      <c r="U3" s="10">
        <f t="shared" si="2"/>
        <v>3000</v>
      </c>
      <c r="V3" s="10">
        <f t="shared" si="2"/>
        <v>3000</v>
      </c>
      <c r="W3" s="10">
        <f t="shared" si="2"/>
        <v>3000</v>
      </c>
      <c r="X3" s="10">
        <f t="shared" si="2"/>
        <v>3000</v>
      </c>
      <c r="Y3" s="10">
        <f t="shared" si="2"/>
        <v>3000</v>
      </c>
      <c r="Z3" s="10">
        <f t="shared" si="2"/>
        <v>3000</v>
      </c>
      <c r="AA3" s="10">
        <f t="shared" si="2"/>
        <v>3000</v>
      </c>
      <c r="AB3" s="10">
        <f t="shared" si="2"/>
        <v>3000</v>
      </c>
      <c r="AC3" s="10">
        <f t="shared" si="2"/>
        <v>3000</v>
      </c>
      <c r="AD3" s="10">
        <f t="shared" si="2"/>
        <v>3000</v>
      </c>
      <c r="AE3" s="10">
        <f t="shared" si="2"/>
        <v>3000</v>
      </c>
      <c r="AF3" s="10">
        <f t="shared" si="2"/>
        <v>3000</v>
      </c>
      <c r="AG3" s="10">
        <f t="shared" si="2"/>
        <v>3000</v>
      </c>
      <c r="AH3" s="10">
        <f t="shared" si="2"/>
        <v>3000</v>
      </c>
      <c r="AI3" s="10">
        <f t="shared" si="2"/>
        <v>3000</v>
      </c>
      <c r="AJ3" s="10">
        <f t="shared" si="2"/>
        <v>3000</v>
      </c>
      <c r="AK3" s="10">
        <f t="shared" si="2"/>
        <v>3000</v>
      </c>
      <c r="AL3" s="10">
        <f t="shared" si="2"/>
        <v>3000</v>
      </c>
      <c r="AM3" s="10">
        <f t="shared" si="2"/>
        <v>3000</v>
      </c>
      <c r="AN3" s="10">
        <f t="shared" si="2"/>
        <v>3000</v>
      </c>
      <c r="AO3" s="10">
        <f t="shared" si="2"/>
        <v>3000</v>
      </c>
      <c r="AP3" s="3"/>
      <c r="AQ3" s="3"/>
      <c r="AR3" s="11" t="s">
        <v>16</v>
      </c>
      <c r="AS3" s="12">
        <f t="shared" ref="AS3:BX3" si="3">SUM(AS4:AS12)/AS2</f>
        <v>139.92831907481943</v>
      </c>
      <c r="AT3" s="12">
        <f t="shared" si="3"/>
        <v>135.06471655671211</v>
      </c>
      <c r="AU3" s="12">
        <f t="shared" si="3"/>
        <v>130.20111403860469</v>
      </c>
      <c r="AV3" s="12">
        <f t="shared" si="3"/>
        <v>125.33751152049739</v>
      </c>
      <c r="AW3" s="12">
        <f t="shared" si="3"/>
        <v>120.47390900239003</v>
      </c>
      <c r="AX3" s="12">
        <f t="shared" si="3"/>
        <v>115.61030648428266</v>
      </c>
      <c r="AY3" s="12">
        <f t="shared" si="3"/>
        <v>105.8831014480679</v>
      </c>
      <c r="AZ3" s="12">
        <f t="shared" si="3"/>
        <v>156.21013387208473</v>
      </c>
      <c r="BA3" s="12">
        <f t="shared" si="3"/>
        <v>138.23731183187624</v>
      </c>
      <c r="BB3" s="12">
        <f t="shared" si="3"/>
        <v>133.37370931376887</v>
      </c>
      <c r="BC3" s="12">
        <f t="shared" si="3"/>
        <v>128.51010679566153</v>
      </c>
      <c r="BD3" s="12">
        <f t="shared" si="3"/>
        <v>123.64650427755416</v>
      </c>
      <c r="BE3" s="12">
        <f t="shared" si="3"/>
        <v>118.78290175944683</v>
      </c>
      <c r="BF3" s="12">
        <f t="shared" si="3"/>
        <v>113.91929924133946</v>
      </c>
      <c r="BG3" s="12">
        <f t="shared" si="3"/>
        <v>104.19209420512472</v>
      </c>
      <c r="BH3" s="12">
        <f t="shared" si="3"/>
        <v>106.20505704273391</v>
      </c>
      <c r="BI3" s="12">
        <f t="shared" si="3"/>
        <v>134.85529734598984</v>
      </c>
      <c r="BJ3" s="12">
        <f t="shared" si="3"/>
        <v>129.99169482788247</v>
      </c>
      <c r="BK3" s="12">
        <f t="shared" si="3"/>
        <v>125.12809230977511</v>
      </c>
      <c r="BL3" s="12">
        <f t="shared" si="3"/>
        <v>120.26448979166776</v>
      </c>
      <c r="BM3" s="12">
        <f t="shared" si="3"/>
        <v>115.40088727356039</v>
      </c>
      <c r="BN3" s="12">
        <f t="shared" si="3"/>
        <v>110.53728475545303</v>
      </c>
      <c r="BO3" s="12">
        <f t="shared" si="3"/>
        <v>100.81007971923833</v>
      </c>
      <c r="BP3" s="12">
        <f t="shared" si="3"/>
        <v>156.21013387208473</v>
      </c>
      <c r="BQ3" s="12">
        <f t="shared" si="3"/>
        <v>128.09126837421701</v>
      </c>
      <c r="BR3" s="12">
        <f t="shared" si="3"/>
        <v>123.22766585610967</v>
      </c>
      <c r="BS3" s="12">
        <f t="shared" si="3"/>
        <v>118.36406333800231</v>
      </c>
      <c r="BT3" s="12">
        <f t="shared" si="3"/>
        <v>113.50046081989493</v>
      </c>
      <c r="BU3" s="12">
        <f t="shared" si="3"/>
        <v>108.63685830178757</v>
      </c>
      <c r="BV3" s="12">
        <f t="shared" si="3"/>
        <v>103.77325578368024</v>
      </c>
      <c r="BW3" s="12">
        <f t="shared" si="3"/>
        <v>94.046050747465486</v>
      </c>
      <c r="BX3" s="12">
        <f t="shared" si="3"/>
        <v>106.20505704273391</v>
      </c>
      <c r="BZ3" s="42" t="s">
        <v>137</v>
      </c>
      <c r="CA3" t="s">
        <v>149</v>
      </c>
      <c r="CB3" t="s">
        <v>148</v>
      </c>
    </row>
    <row r="4" spans="1:83" x14ac:dyDescent="0.25">
      <c r="A4" s="13"/>
      <c r="B4" s="14" t="s">
        <v>17</v>
      </c>
      <c r="C4" s="45">
        <v>377.7</v>
      </c>
      <c r="D4" s="44">
        <f>C4*1000000/(650*E4)</f>
        <v>104.51023796347538</v>
      </c>
      <c r="E4" s="46">
        <v>5560</v>
      </c>
      <c r="F4" s="47">
        <f>E4*0.65</f>
        <v>3614</v>
      </c>
      <c r="G4" s="48"/>
      <c r="H4" s="48" t="s">
        <v>18</v>
      </c>
      <c r="I4" s="48" t="str">
        <f>B4</f>
        <v>m162_GvpA</v>
      </c>
      <c r="J4" s="49">
        <f>J$2*$F4/1000*6</f>
        <v>542.09999999999991</v>
      </c>
      <c r="K4" s="49">
        <f>K$2*$F4/1000*8</f>
        <v>722.8</v>
      </c>
      <c r="L4" s="49">
        <f>L$2*$F4/1000*10</f>
        <v>903.5</v>
      </c>
      <c r="M4" s="49">
        <f>M$2*$F4/1000*12</f>
        <v>1084.1999999999998</v>
      </c>
      <c r="N4" s="49">
        <f>N$2*$F4/1000*14</f>
        <v>1264.8999999999999</v>
      </c>
      <c r="O4" s="49">
        <f>O$2*$F4/1000*16</f>
        <v>1445.6</v>
      </c>
      <c r="P4" s="49">
        <f>P$2*$F4/1000*20</f>
        <v>1807</v>
      </c>
      <c r="Q4" s="49">
        <f t="shared" ref="Q4:Q11" si="4">Q$2*$F4/1000*0</f>
        <v>0</v>
      </c>
      <c r="R4" s="49">
        <f>R$2*$F4/1000*6</f>
        <v>542.09999999999991</v>
      </c>
      <c r="S4" s="49">
        <f>S$2*$F4/1000*8</f>
        <v>722.8</v>
      </c>
      <c r="T4" s="49">
        <f>T$2*$F4/1000*10</f>
        <v>903.5</v>
      </c>
      <c r="U4" s="49">
        <f>U$2*$F4/1000*12</f>
        <v>1084.1999999999998</v>
      </c>
      <c r="V4" s="49">
        <f>V$2*$F4/1000*14</f>
        <v>1264.8999999999999</v>
      </c>
      <c r="W4" s="49">
        <f>W$2*$F4/1000*16</f>
        <v>1445.6</v>
      </c>
      <c r="X4" s="49">
        <f>X$2*$F4/1000*20</f>
        <v>1807</v>
      </c>
      <c r="Y4" s="49">
        <f>Y$2*$F4/1000*15</f>
        <v>1355.25</v>
      </c>
      <c r="Z4" s="49">
        <f>Z$2*$F4/1000*6</f>
        <v>542.09999999999991</v>
      </c>
      <c r="AA4" s="49">
        <f>AA$2*$F4/1000*8</f>
        <v>722.8</v>
      </c>
      <c r="AB4" s="49">
        <f>AB$2*$F4/1000*10</f>
        <v>903.5</v>
      </c>
      <c r="AC4" s="49">
        <f>AC$2*$F4/1000*12</f>
        <v>1084.1999999999998</v>
      </c>
      <c r="AD4" s="49">
        <f>AD$2*$F4/1000*14</f>
        <v>1264.8999999999999</v>
      </c>
      <c r="AE4" s="49">
        <f>AE$2*$F4/1000*16</f>
        <v>1445.6</v>
      </c>
      <c r="AF4" s="49">
        <f>AF$2*$F4/1000*20</f>
        <v>1807</v>
      </c>
      <c r="AG4" s="49">
        <f t="shared" ref="AG4:AG11" si="5">AG$2*$F4/1000*0</f>
        <v>0</v>
      </c>
      <c r="AH4" s="49">
        <f>AH$2*$F4/1000*6</f>
        <v>542.09999999999991</v>
      </c>
      <c r="AI4" s="49">
        <f>AI$2*$F4/1000*8</f>
        <v>722.8</v>
      </c>
      <c r="AJ4" s="49">
        <f>AJ$2*$F4/1000*10</f>
        <v>903.5</v>
      </c>
      <c r="AK4" s="49">
        <f>AK$2*$F4/1000*12</f>
        <v>1084.1999999999998</v>
      </c>
      <c r="AL4" s="49">
        <f>AL$2*$F4/1000*14</f>
        <v>1264.8999999999999</v>
      </c>
      <c r="AM4" s="49">
        <f>AM$2*$F4/1000*16</f>
        <v>1445.6</v>
      </c>
      <c r="AN4" s="49">
        <f>AN$2*$F4/1000*20</f>
        <v>1807</v>
      </c>
      <c r="AO4" s="49">
        <f>AO$2*$F4/1000*15</f>
        <v>1355.25</v>
      </c>
      <c r="AP4" s="50"/>
      <c r="AQ4" s="50"/>
      <c r="AR4" s="33" t="str">
        <f t="shared" ref="AR4:AR12" si="6">B4</f>
        <v>m162_GvpA</v>
      </c>
      <c r="AS4" s="22">
        <f t="shared" ref="AS4:AS12" si="7">J4*AS$2/$AQ$2*1000000/(650*$E4)</f>
        <v>4.7727272727272716</v>
      </c>
      <c r="AT4" s="22">
        <f t="shared" ref="AT4:AT12" si="8">K4*AT$2/$AQ$2*1000000/(650*$E4)</f>
        <v>6.3636363636363633</v>
      </c>
      <c r="AU4" s="22">
        <f t="shared" ref="AU4:AU12" si="9">L4*AU$2/$AQ$2*1000000/(650*$E4)</f>
        <v>7.9545454545454541</v>
      </c>
      <c r="AV4" s="22">
        <f t="shared" ref="AV4:AV12" si="10">M4*AV$2/$AQ$2*1000000/(650*$E4)</f>
        <v>9.5454545454545432</v>
      </c>
      <c r="AW4" s="22">
        <f t="shared" ref="AW4:AW12" si="11">N4*AW$2/$AQ$2*1000000/(650*$E4)</f>
        <v>11.136363636363637</v>
      </c>
      <c r="AX4" s="22">
        <f t="shared" ref="AX4:AX12" si="12">O4*AX$2/$AQ$2*1000000/(650*$E4)</f>
        <v>12.727272727272727</v>
      </c>
      <c r="AY4" s="22">
        <f t="shared" ref="AY4:AY12" si="13">P4*AY$2/$AQ$2*1000000/(650*$E4)</f>
        <v>15.909090909090908</v>
      </c>
      <c r="AZ4" s="22">
        <f t="shared" ref="AZ4:AZ12" si="14">Q4*AZ$2/$AQ$2*1000000/(650*$E4)</f>
        <v>0</v>
      </c>
      <c r="BA4" s="22">
        <f t="shared" ref="BA4:BA12" si="15">R4*BA$2/$AQ$2*1000000/(650*$E4)</f>
        <v>4.7727272727272716</v>
      </c>
      <c r="BB4" s="22">
        <f t="shared" ref="BB4:BB12" si="16">S4*BB$2/$AQ$2*1000000/(650*$E4)</f>
        <v>6.3636363636363633</v>
      </c>
      <c r="BC4" s="22">
        <f t="shared" ref="BC4:BC12" si="17">T4*BC$2/$AQ$2*1000000/(650*$E4)</f>
        <v>7.9545454545454541</v>
      </c>
      <c r="BD4" s="22">
        <f t="shared" ref="BD4:BD12" si="18">U4*BD$2/$AQ$2*1000000/(650*$E4)</f>
        <v>9.5454545454545432</v>
      </c>
      <c r="BE4" s="22">
        <f t="shared" ref="BE4:BE12" si="19">V4*BE$2/$AQ$2*1000000/(650*$E4)</f>
        <v>11.136363636363637</v>
      </c>
      <c r="BF4" s="22">
        <f t="shared" ref="BF4:BF12" si="20">W4*BF$2/$AQ$2*1000000/(650*$E4)</f>
        <v>12.727272727272727</v>
      </c>
      <c r="BG4" s="22">
        <f t="shared" ref="BG4:BG12" si="21">X4*BG$2/$AQ$2*1000000/(650*$E4)</f>
        <v>15.909090909090908</v>
      </c>
      <c r="BH4" s="22">
        <f t="shared" ref="BH4:BH12" si="22">Y4*BH$2/$AQ$2*1000000/(650*$E4)</f>
        <v>11.931818181818182</v>
      </c>
      <c r="BI4" s="22">
        <f t="shared" ref="BI4:BI12" si="23">Z4*BI$2/$AQ$2*1000000/(650*$E4)</f>
        <v>4.7727272727272716</v>
      </c>
      <c r="BJ4" s="22">
        <f t="shared" ref="BJ4:BJ12" si="24">AA4*BJ$2/$AQ$2*1000000/(650*$E4)</f>
        <v>6.3636363636363633</v>
      </c>
      <c r="BK4" s="22">
        <f t="shared" ref="BK4:BK12" si="25">AB4*BK$2/$AQ$2*1000000/(650*$E4)</f>
        <v>7.9545454545454541</v>
      </c>
      <c r="BL4" s="22">
        <f t="shared" ref="BL4:BL12" si="26">AC4*BL$2/$AQ$2*1000000/(650*$E4)</f>
        <v>9.5454545454545432</v>
      </c>
      <c r="BM4" s="22">
        <f t="shared" ref="BM4:BM12" si="27">AD4*BM$2/$AQ$2*1000000/(650*$E4)</f>
        <v>11.136363636363637</v>
      </c>
      <c r="BN4" s="22">
        <f t="shared" ref="BN4:BN12" si="28">AE4*BN$2/$AQ$2*1000000/(650*$E4)</f>
        <v>12.727272727272727</v>
      </c>
      <c r="BO4" s="22">
        <f t="shared" ref="BO4:BO12" si="29">AF4*BO$2/$AQ$2*1000000/(650*$E4)</f>
        <v>15.909090909090908</v>
      </c>
      <c r="BP4" s="22">
        <f t="shared" ref="BP4:BP12" si="30">AG4*BP$2/$AQ$2*1000000/(650*$E4)</f>
        <v>0</v>
      </c>
      <c r="BQ4" s="22">
        <f t="shared" ref="BQ4:BQ12" si="31">AH4*BQ$2/$AQ$2*1000000/(650*$E4)</f>
        <v>4.7727272727272716</v>
      </c>
      <c r="BR4" s="22">
        <f t="shared" ref="BR4:BR12" si="32">AI4*BR$2/$AQ$2*1000000/(650*$E4)</f>
        <v>6.3636363636363633</v>
      </c>
      <c r="BS4" s="22">
        <f t="shared" ref="BS4:BS12" si="33">AJ4*BS$2/$AQ$2*1000000/(650*$E4)</f>
        <v>7.9545454545454541</v>
      </c>
      <c r="BT4" s="22">
        <f t="shared" ref="BT4:BT12" si="34">AK4*BT$2/$AQ$2*1000000/(650*$E4)</f>
        <v>9.5454545454545432</v>
      </c>
      <c r="BU4" s="22">
        <f t="shared" ref="BU4:BU12" si="35">AL4*BU$2/$AQ$2*1000000/(650*$E4)</f>
        <v>11.136363636363637</v>
      </c>
      <c r="BV4" s="22">
        <f t="shared" ref="BV4:BV12" si="36">AM4*BV$2/$AQ$2*1000000/(650*$E4)</f>
        <v>12.727272727272727</v>
      </c>
      <c r="BW4" s="22">
        <f t="shared" ref="BW4:BW12" si="37">AN4*BW$2/$AQ$2*1000000/(650*$E4)</f>
        <v>15.909090909090908</v>
      </c>
      <c r="BX4" s="22">
        <f t="shared" ref="BX4:BX12" si="38">AO4*BX$2/$AQ$2*1000000/(650*$E4)</f>
        <v>11.931818181818182</v>
      </c>
      <c r="BY4" s="64">
        <f>(AS4*$AQ$2)/D4</f>
        <v>0.50234312946783144</v>
      </c>
      <c r="BZ4" s="40" t="str">
        <f t="shared" ref="BZ4:BZ12" si="39">AR4</f>
        <v>m162_GvpA</v>
      </c>
      <c r="CA4" s="40">
        <f t="shared" ref="CA4:CA12" si="40">SUM(AS4:BX4)*($AQ$2*10^(-6))</f>
        <v>3.2725000000000007E-3</v>
      </c>
      <c r="CB4" s="40">
        <f t="shared" ref="CB4:CB12" si="41">CA4/D4*1000000</f>
        <v>31.312721736828173</v>
      </c>
      <c r="CC4" s="40"/>
      <c r="CD4" s="40"/>
      <c r="CE4" s="40"/>
    </row>
    <row r="5" spans="1:83" x14ac:dyDescent="0.25">
      <c r="A5" s="13"/>
      <c r="B5" s="14" t="s">
        <v>131</v>
      </c>
      <c r="C5" s="45">
        <v>52</v>
      </c>
      <c r="D5" s="44">
        <f t="shared" ref="D5:D12" si="42">C5*1000000/(650*E5)</f>
        <v>15.670910871694417</v>
      </c>
      <c r="E5" s="46">
        <v>5105</v>
      </c>
      <c r="F5" s="47">
        <f t="shared" ref="F5:F12" si="43">E5*0.65</f>
        <v>3318.25</v>
      </c>
      <c r="G5" s="48"/>
      <c r="H5" s="48"/>
      <c r="I5" s="48" t="str">
        <f t="shared" ref="I5:I12" si="44">B5</f>
        <v>m163_GvpF</v>
      </c>
      <c r="J5" s="49">
        <f>J$2*$F5/1000*0.125</f>
        <v>10.36953125</v>
      </c>
      <c r="K5" s="49">
        <f t="shared" ref="K5:P5" si="45">K$2*$F5/1000*0.125</f>
        <v>10.36953125</v>
      </c>
      <c r="L5" s="49">
        <f t="shared" si="45"/>
        <v>10.36953125</v>
      </c>
      <c r="M5" s="49">
        <f t="shared" si="45"/>
        <v>10.36953125</v>
      </c>
      <c r="N5" s="49">
        <f t="shared" si="45"/>
        <v>10.36953125</v>
      </c>
      <c r="O5" s="49">
        <f t="shared" si="45"/>
        <v>10.36953125</v>
      </c>
      <c r="P5" s="49">
        <f t="shared" si="45"/>
        <v>10.36953125</v>
      </c>
      <c r="Q5" s="49">
        <f t="shared" si="4"/>
        <v>0</v>
      </c>
      <c r="R5" s="49">
        <f>R$2*$F5/1000*0.25</f>
        <v>20.739062499999999</v>
      </c>
      <c r="S5" s="49">
        <f>S$2*$F5/1000*0.25</f>
        <v>20.739062499999999</v>
      </c>
      <c r="T5" s="49">
        <f>T$2*$F5/1000*0.25</f>
        <v>20.739062499999999</v>
      </c>
      <c r="U5" s="49">
        <f>U$2*$F5/1000*0.25</f>
        <v>20.739062499999999</v>
      </c>
      <c r="V5" s="49">
        <f>V$2*$F5/1000*0.25</f>
        <v>20.739062499999999</v>
      </c>
      <c r="W5" s="49">
        <f t="shared" ref="W5:X11" si="46">W$2*$F5/1000*0.25</f>
        <v>20.739062499999999</v>
      </c>
      <c r="X5" s="49">
        <f t="shared" si="46"/>
        <v>20.739062499999999</v>
      </c>
      <c r="Y5" s="49">
        <f>Y$2*$F5/1000*1</f>
        <v>82.956249999999997</v>
      </c>
      <c r="Z5" s="49">
        <f>Z$2*$F5/1000*0.5</f>
        <v>41.478124999999999</v>
      </c>
      <c r="AA5" s="49">
        <f t="shared" ref="AA5:AF5" si="47">AA$2*$F5/1000*0.5</f>
        <v>41.478124999999999</v>
      </c>
      <c r="AB5" s="49">
        <f t="shared" si="47"/>
        <v>41.478124999999999</v>
      </c>
      <c r="AC5" s="49">
        <f t="shared" si="47"/>
        <v>41.478124999999999</v>
      </c>
      <c r="AD5" s="49">
        <f t="shared" si="47"/>
        <v>41.478124999999999</v>
      </c>
      <c r="AE5" s="49">
        <f t="shared" si="47"/>
        <v>41.478124999999999</v>
      </c>
      <c r="AF5" s="49">
        <f t="shared" si="47"/>
        <v>41.478124999999999</v>
      </c>
      <c r="AG5" s="49">
        <f t="shared" si="5"/>
        <v>0</v>
      </c>
      <c r="AH5" s="49">
        <f>AH$2*$F5/1000*1</f>
        <v>82.956249999999997</v>
      </c>
      <c r="AI5" s="49">
        <f t="shared" ref="AI5:AN5" si="48">AI$2*$F5/1000*1</f>
        <v>82.956249999999997</v>
      </c>
      <c r="AJ5" s="49">
        <f t="shared" si="48"/>
        <v>82.956249999999997</v>
      </c>
      <c r="AK5" s="49">
        <f t="shared" si="48"/>
        <v>82.956249999999997</v>
      </c>
      <c r="AL5" s="49">
        <f t="shared" si="48"/>
        <v>82.956249999999997</v>
      </c>
      <c r="AM5" s="49">
        <f t="shared" si="48"/>
        <v>82.956249999999997</v>
      </c>
      <c r="AN5" s="49">
        <f t="shared" si="48"/>
        <v>82.956249999999997</v>
      </c>
      <c r="AO5" s="49">
        <f>AO$2*$F5/1000*1</f>
        <v>82.956249999999997</v>
      </c>
      <c r="AP5" s="48"/>
      <c r="AQ5" s="48"/>
      <c r="AR5" s="33" t="str">
        <f t="shared" si="6"/>
        <v>m163_GvpF</v>
      </c>
      <c r="AS5" s="22">
        <f t="shared" si="7"/>
        <v>9.9431818181818163E-2</v>
      </c>
      <c r="AT5" s="22">
        <f t="shared" si="8"/>
        <v>9.9431818181818163E-2</v>
      </c>
      <c r="AU5" s="22">
        <f t="shared" si="9"/>
        <v>9.9431818181818163E-2</v>
      </c>
      <c r="AV5" s="22">
        <f t="shared" si="10"/>
        <v>9.9431818181818163E-2</v>
      </c>
      <c r="AW5" s="22">
        <f t="shared" si="11"/>
        <v>9.9431818181818163E-2</v>
      </c>
      <c r="AX5" s="22">
        <f t="shared" si="12"/>
        <v>9.9431818181818163E-2</v>
      </c>
      <c r="AY5" s="22">
        <f t="shared" si="13"/>
        <v>9.9431818181818163E-2</v>
      </c>
      <c r="AZ5" s="22">
        <f t="shared" si="14"/>
        <v>0</v>
      </c>
      <c r="BA5" s="22">
        <f t="shared" si="15"/>
        <v>0.19886363636363633</v>
      </c>
      <c r="BB5" s="22">
        <f t="shared" si="16"/>
        <v>0.19886363636363633</v>
      </c>
      <c r="BC5" s="22">
        <f t="shared" si="17"/>
        <v>0.19886363636363633</v>
      </c>
      <c r="BD5" s="22">
        <f t="shared" si="18"/>
        <v>0.19886363636363633</v>
      </c>
      <c r="BE5" s="22">
        <f t="shared" si="19"/>
        <v>0.19886363636363633</v>
      </c>
      <c r="BF5" s="22">
        <f t="shared" si="20"/>
        <v>0.19886363636363633</v>
      </c>
      <c r="BG5" s="22">
        <f t="shared" si="21"/>
        <v>0.19886363636363633</v>
      </c>
      <c r="BH5" s="22">
        <f t="shared" si="22"/>
        <v>0.7954545454545453</v>
      </c>
      <c r="BI5" s="22">
        <f t="shared" si="23"/>
        <v>0.39772727272727265</v>
      </c>
      <c r="BJ5" s="22">
        <f t="shared" si="24"/>
        <v>0.39772727272727265</v>
      </c>
      <c r="BK5" s="22">
        <f t="shared" si="25"/>
        <v>0.39772727272727265</v>
      </c>
      <c r="BL5" s="22">
        <f t="shared" si="26"/>
        <v>0.39772727272727265</v>
      </c>
      <c r="BM5" s="22">
        <f t="shared" si="27"/>
        <v>0.39772727272727265</v>
      </c>
      <c r="BN5" s="22">
        <f t="shared" si="28"/>
        <v>0.39772727272727265</v>
      </c>
      <c r="BO5" s="22">
        <f t="shared" si="29"/>
        <v>0.39772727272727265</v>
      </c>
      <c r="BP5" s="22">
        <f t="shared" si="30"/>
        <v>0</v>
      </c>
      <c r="BQ5" s="22">
        <f t="shared" si="31"/>
        <v>0.7954545454545453</v>
      </c>
      <c r="BR5" s="22">
        <f t="shared" si="32"/>
        <v>0.7954545454545453</v>
      </c>
      <c r="BS5" s="22">
        <f t="shared" si="33"/>
        <v>0.7954545454545453</v>
      </c>
      <c r="BT5" s="22">
        <f t="shared" si="34"/>
        <v>0.7954545454545453</v>
      </c>
      <c r="BU5" s="22">
        <f t="shared" si="35"/>
        <v>0.7954545454545453</v>
      </c>
      <c r="BV5" s="22">
        <f t="shared" si="36"/>
        <v>0.7954545454545453</v>
      </c>
      <c r="BW5" s="22">
        <f t="shared" si="37"/>
        <v>0.7954545454545453</v>
      </c>
      <c r="BX5" s="22">
        <f t="shared" si="38"/>
        <v>0.7954545454545453</v>
      </c>
      <c r="BY5" s="64">
        <f t="shared" ref="BY5:BY12" si="49">(AS5*$AQ$2)/D5</f>
        <v>6.9794921874999985E-2</v>
      </c>
      <c r="BZ5" s="40" t="str">
        <f t="shared" si="39"/>
        <v>m163_GvpF</v>
      </c>
      <c r="CA5" s="40">
        <f t="shared" si="40"/>
        <v>1.3234374999999995E-4</v>
      </c>
      <c r="CB5" s="40">
        <f t="shared" si="41"/>
        <v>8.4451855468749972</v>
      </c>
      <c r="CC5" s="40"/>
      <c r="CD5" s="40"/>
      <c r="CE5" s="40"/>
    </row>
    <row r="6" spans="1:83" x14ac:dyDescent="0.25">
      <c r="A6" s="18"/>
      <c r="B6" s="14" t="s">
        <v>132</v>
      </c>
      <c r="C6" s="45">
        <v>44.9</v>
      </c>
      <c r="D6" s="44">
        <f t="shared" si="42"/>
        <v>14.554766767156147</v>
      </c>
      <c r="E6" s="46">
        <v>4746</v>
      </c>
      <c r="F6" s="47">
        <f t="shared" si="43"/>
        <v>3084.9</v>
      </c>
      <c r="G6" s="49"/>
      <c r="H6" s="49"/>
      <c r="I6" s="49" t="str">
        <f t="shared" si="44"/>
        <v xml:space="preserve">m164_GvpG </v>
      </c>
      <c r="J6" s="49">
        <f t="shared" ref="J6:P11" si="50">J$2*$F6/1000*0.125</f>
        <v>9.6403125000000003</v>
      </c>
      <c r="K6" s="49">
        <f t="shared" si="50"/>
        <v>9.6403125000000003</v>
      </c>
      <c r="L6" s="49">
        <f t="shared" si="50"/>
        <v>9.6403125000000003</v>
      </c>
      <c r="M6" s="49">
        <f t="shared" si="50"/>
        <v>9.6403125000000003</v>
      </c>
      <c r="N6" s="49">
        <f t="shared" si="50"/>
        <v>9.6403125000000003</v>
      </c>
      <c r="O6" s="49">
        <f t="shared" si="50"/>
        <v>9.6403125000000003</v>
      </c>
      <c r="P6" s="49">
        <f t="shared" si="50"/>
        <v>9.6403125000000003</v>
      </c>
      <c r="Q6" s="49">
        <f t="shared" si="4"/>
        <v>0</v>
      </c>
      <c r="R6" s="49">
        <f t="shared" ref="R6:R11" si="51">R$2*$F6/1000*0.25</f>
        <v>19.280625000000001</v>
      </c>
      <c r="S6" s="49">
        <f t="shared" ref="S6:V11" si="52">S$2*$F6/1000*0.25</f>
        <v>19.280625000000001</v>
      </c>
      <c r="T6" s="49">
        <f t="shared" si="52"/>
        <v>19.280625000000001</v>
      </c>
      <c r="U6" s="49">
        <f t="shared" si="52"/>
        <v>19.280625000000001</v>
      </c>
      <c r="V6" s="49">
        <f t="shared" si="52"/>
        <v>19.280625000000001</v>
      </c>
      <c r="W6" s="49">
        <f t="shared" si="46"/>
        <v>19.280625000000001</v>
      </c>
      <c r="X6" s="49">
        <f t="shared" si="46"/>
        <v>19.280625000000001</v>
      </c>
      <c r="Y6" s="49">
        <f t="shared" ref="Y6:Y11" si="53">Y$2*$F6/1000*1</f>
        <v>77.122500000000002</v>
      </c>
      <c r="Z6" s="49">
        <f t="shared" ref="Z6:AF11" si="54">Z$2*$F6/1000*0.5</f>
        <v>38.561250000000001</v>
      </c>
      <c r="AA6" s="49">
        <f t="shared" si="54"/>
        <v>38.561250000000001</v>
      </c>
      <c r="AB6" s="49">
        <f t="shared" si="54"/>
        <v>38.561250000000001</v>
      </c>
      <c r="AC6" s="49">
        <f t="shared" si="54"/>
        <v>38.561250000000001</v>
      </c>
      <c r="AD6" s="49">
        <f t="shared" si="54"/>
        <v>38.561250000000001</v>
      </c>
      <c r="AE6" s="49">
        <f t="shared" si="54"/>
        <v>38.561250000000001</v>
      </c>
      <c r="AF6" s="49">
        <f t="shared" si="54"/>
        <v>38.561250000000001</v>
      </c>
      <c r="AG6" s="49">
        <f t="shared" si="5"/>
        <v>0</v>
      </c>
      <c r="AH6" s="49">
        <f t="shared" ref="AH6:AO11" si="55">AH$2*$F6/1000*1</f>
        <v>77.122500000000002</v>
      </c>
      <c r="AI6" s="49">
        <f t="shared" si="55"/>
        <v>77.122500000000002</v>
      </c>
      <c r="AJ6" s="49">
        <f t="shared" si="55"/>
        <v>77.122500000000002</v>
      </c>
      <c r="AK6" s="49">
        <f t="shared" si="55"/>
        <v>77.122500000000002</v>
      </c>
      <c r="AL6" s="49">
        <f t="shared" si="55"/>
        <v>77.122500000000002</v>
      </c>
      <c r="AM6" s="49">
        <f t="shared" si="55"/>
        <v>77.122500000000002</v>
      </c>
      <c r="AN6" s="49">
        <f t="shared" si="55"/>
        <v>77.122500000000002</v>
      </c>
      <c r="AO6" s="49">
        <f t="shared" si="55"/>
        <v>77.122500000000002</v>
      </c>
      <c r="AP6" s="49"/>
      <c r="AQ6" s="49"/>
      <c r="AR6" s="51" t="str">
        <f t="shared" si="6"/>
        <v xml:space="preserve">m164_GvpG </v>
      </c>
      <c r="AS6" s="22">
        <f t="shared" si="7"/>
        <v>9.9431818181818177E-2</v>
      </c>
      <c r="AT6" s="22">
        <f t="shared" si="8"/>
        <v>9.9431818181818177E-2</v>
      </c>
      <c r="AU6" s="22">
        <f t="shared" si="9"/>
        <v>9.9431818181818177E-2</v>
      </c>
      <c r="AV6" s="22">
        <f t="shared" si="10"/>
        <v>9.9431818181818177E-2</v>
      </c>
      <c r="AW6" s="22">
        <f t="shared" si="11"/>
        <v>9.9431818181818177E-2</v>
      </c>
      <c r="AX6" s="22">
        <f t="shared" si="12"/>
        <v>9.9431818181818177E-2</v>
      </c>
      <c r="AY6" s="22">
        <f t="shared" si="13"/>
        <v>9.9431818181818177E-2</v>
      </c>
      <c r="AZ6" s="22">
        <f t="shared" si="14"/>
        <v>0</v>
      </c>
      <c r="BA6" s="22">
        <f t="shared" si="15"/>
        <v>0.19886363636363635</v>
      </c>
      <c r="BB6" s="22">
        <f t="shared" si="16"/>
        <v>0.19886363636363635</v>
      </c>
      <c r="BC6" s="22">
        <f t="shared" si="17"/>
        <v>0.19886363636363635</v>
      </c>
      <c r="BD6" s="22">
        <f t="shared" si="18"/>
        <v>0.19886363636363635</v>
      </c>
      <c r="BE6" s="22">
        <f t="shared" si="19"/>
        <v>0.19886363636363635</v>
      </c>
      <c r="BF6" s="22">
        <f t="shared" si="20"/>
        <v>0.19886363636363635</v>
      </c>
      <c r="BG6" s="22">
        <f t="shared" si="21"/>
        <v>0.19886363636363635</v>
      </c>
      <c r="BH6" s="22">
        <f t="shared" si="22"/>
        <v>0.79545454545454541</v>
      </c>
      <c r="BI6" s="22">
        <f t="shared" si="23"/>
        <v>0.39772727272727271</v>
      </c>
      <c r="BJ6" s="22">
        <f t="shared" si="24"/>
        <v>0.39772727272727271</v>
      </c>
      <c r="BK6" s="22">
        <f t="shared" si="25"/>
        <v>0.39772727272727271</v>
      </c>
      <c r="BL6" s="22">
        <f t="shared" si="26"/>
        <v>0.39772727272727271</v>
      </c>
      <c r="BM6" s="22">
        <f t="shared" si="27"/>
        <v>0.39772727272727271</v>
      </c>
      <c r="BN6" s="22">
        <f t="shared" si="28"/>
        <v>0.39772727272727271</v>
      </c>
      <c r="BO6" s="22">
        <f t="shared" si="29"/>
        <v>0.39772727272727271</v>
      </c>
      <c r="BP6" s="22">
        <f t="shared" si="30"/>
        <v>0</v>
      </c>
      <c r="BQ6" s="22">
        <f t="shared" si="31"/>
        <v>0.79545454545454541</v>
      </c>
      <c r="BR6" s="22">
        <f t="shared" si="32"/>
        <v>0.79545454545454541</v>
      </c>
      <c r="BS6" s="22">
        <f t="shared" si="33"/>
        <v>0.79545454545454541</v>
      </c>
      <c r="BT6" s="22">
        <f t="shared" si="34"/>
        <v>0.79545454545454541</v>
      </c>
      <c r="BU6" s="22">
        <f t="shared" si="35"/>
        <v>0.79545454545454541</v>
      </c>
      <c r="BV6" s="22">
        <f t="shared" si="36"/>
        <v>0.79545454545454541</v>
      </c>
      <c r="BW6" s="22">
        <f t="shared" si="37"/>
        <v>0.79545454545454541</v>
      </c>
      <c r="BX6" s="22">
        <f t="shared" si="38"/>
        <v>0.79545454545454541</v>
      </c>
      <c r="BY6" s="64">
        <f t="shared" si="49"/>
        <v>7.5147202115812925E-2</v>
      </c>
      <c r="BZ6" s="40" t="str">
        <f t="shared" si="39"/>
        <v xml:space="preserve">m164_GvpG </v>
      </c>
      <c r="CA6" s="40">
        <f t="shared" si="40"/>
        <v>1.3234374999999995E-4</v>
      </c>
      <c r="CB6" s="40">
        <f t="shared" si="41"/>
        <v>9.0928114560133597</v>
      </c>
      <c r="CC6" s="40"/>
      <c r="CD6" s="40"/>
      <c r="CE6" s="40"/>
    </row>
    <row r="7" spans="1:83" x14ac:dyDescent="0.25">
      <c r="A7" s="24"/>
      <c r="B7" s="14" t="s">
        <v>19</v>
      </c>
      <c r="C7" s="45">
        <v>49.8</v>
      </c>
      <c r="D7" s="44">
        <f t="shared" si="42"/>
        <v>14.981498751541771</v>
      </c>
      <c r="E7" s="46">
        <v>5114</v>
      </c>
      <c r="F7" s="47">
        <f t="shared" si="43"/>
        <v>3324.1</v>
      </c>
      <c r="G7" s="52"/>
      <c r="H7" s="52"/>
      <c r="I7" s="52" t="str">
        <f t="shared" si="44"/>
        <v>m165_GvpJ</v>
      </c>
      <c r="J7" s="49">
        <f t="shared" si="50"/>
        <v>10.387812500000001</v>
      </c>
      <c r="K7" s="49">
        <f t="shared" si="50"/>
        <v>10.387812500000001</v>
      </c>
      <c r="L7" s="49">
        <f t="shared" si="50"/>
        <v>10.387812500000001</v>
      </c>
      <c r="M7" s="49">
        <f t="shared" si="50"/>
        <v>10.387812500000001</v>
      </c>
      <c r="N7" s="49">
        <f t="shared" si="50"/>
        <v>10.387812500000001</v>
      </c>
      <c r="O7" s="49">
        <f t="shared" si="50"/>
        <v>10.387812500000001</v>
      </c>
      <c r="P7" s="49">
        <f t="shared" si="50"/>
        <v>10.387812500000001</v>
      </c>
      <c r="Q7" s="49">
        <f t="shared" si="4"/>
        <v>0</v>
      </c>
      <c r="R7" s="49">
        <f t="shared" si="51"/>
        <v>20.775625000000002</v>
      </c>
      <c r="S7" s="49">
        <f t="shared" si="52"/>
        <v>20.775625000000002</v>
      </c>
      <c r="T7" s="49">
        <f t="shared" si="52"/>
        <v>20.775625000000002</v>
      </c>
      <c r="U7" s="49">
        <f t="shared" si="52"/>
        <v>20.775625000000002</v>
      </c>
      <c r="V7" s="49">
        <f t="shared" si="52"/>
        <v>20.775625000000002</v>
      </c>
      <c r="W7" s="49">
        <f t="shared" si="46"/>
        <v>20.775625000000002</v>
      </c>
      <c r="X7" s="49">
        <f t="shared" si="46"/>
        <v>20.775625000000002</v>
      </c>
      <c r="Y7" s="49">
        <f t="shared" si="53"/>
        <v>83.102500000000006</v>
      </c>
      <c r="Z7" s="49">
        <f t="shared" si="54"/>
        <v>41.551250000000003</v>
      </c>
      <c r="AA7" s="49">
        <f t="shared" si="54"/>
        <v>41.551250000000003</v>
      </c>
      <c r="AB7" s="49">
        <f t="shared" si="54"/>
        <v>41.551250000000003</v>
      </c>
      <c r="AC7" s="49">
        <f t="shared" si="54"/>
        <v>41.551250000000003</v>
      </c>
      <c r="AD7" s="49">
        <f t="shared" si="54"/>
        <v>41.551250000000003</v>
      </c>
      <c r="AE7" s="49">
        <f t="shared" si="54"/>
        <v>41.551250000000003</v>
      </c>
      <c r="AF7" s="49">
        <f t="shared" si="54"/>
        <v>41.551250000000003</v>
      </c>
      <c r="AG7" s="49">
        <f t="shared" si="5"/>
        <v>0</v>
      </c>
      <c r="AH7" s="49">
        <f t="shared" si="55"/>
        <v>83.102500000000006</v>
      </c>
      <c r="AI7" s="49">
        <f t="shared" si="55"/>
        <v>83.102500000000006</v>
      </c>
      <c r="AJ7" s="49">
        <f t="shared" si="55"/>
        <v>83.102500000000006</v>
      </c>
      <c r="AK7" s="49">
        <f t="shared" si="55"/>
        <v>83.102500000000006</v>
      </c>
      <c r="AL7" s="49">
        <f t="shared" si="55"/>
        <v>83.102500000000006</v>
      </c>
      <c r="AM7" s="49">
        <f t="shared" si="55"/>
        <v>83.102500000000006</v>
      </c>
      <c r="AN7" s="49">
        <f t="shared" si="55"/>
        <v>83.102500000000006</v>
      </c>
      <c r="AO7" s="49">
        <f t="shared" si="55"/>
        <v>83.102500000000006</v>
      </c>
      <c r="AP7" s="52"/>
      <c r="AQ7" s="52"/>
      <c r="AR7" s="53" t="str">
        <f t="shared" si="6"/>
        <v>m165_GvpJ</v>
      </c>
      <c r="AS7" s="22">
        <f t="shared" si="7"/>
        <v>9.9431818181818177E-2</v>
      </c>
      <c r="AT7" s="22">
        <f t="shared" si="8"/>
        <v>9.9431818181818177E-2</v>
      </c>
      <c r="AU7" s="22">
        <f t="shared" si="9"/>
        <v>9.9431818181818177E-2</v>
      </c>
      <c r="AV7" s="22">
        <f t="shared" si="10"/>
        <v>9.9431818181818177E-2</v>
      </c>
      <c r="AW7" s="22">
        <f t="shared" si="11"/>
        <v>9.9431818181818177E-2</v>
      </c>
      <c r="AX7" s="22">
        <f t="shared" si="12"/>
        <v>9.9431818181818177E-2</v>
      </c>
      <c r="AY7" s="22">
        <f t="shared" si="13"/>
        <v>9.9431818181818177E-2</v>
      </c>
      <c r="AZ7" s="22">
        <f t="shared" si="14"/>
        <v>0</v>
      </c>
      <c r="BA7" s="22">
        <f t="shared" si="15"/>
        <v>0.19886363636363635</v>
      </c>
      <c r="BB7" s="22">
        <f t="shared" si="16"/>
        <v>0.19886363636363635</v>
      </c>
      <c r="BC7" s="22">
        <f t="shared" si="17"/>
        <v>0.19886363636363635</v>
      </c>
      <c r="BD7" s="22">
        <f t="shared" si="18"/>
        <v>0.19886363636363635</v>
      </c>
      <c r="BE7" s="22">
        <f t="shared" si="19"/>
        <v>0.19886363636363635</v>
      </c>
      <c r="BF7" s="22">
        <f t="shared" si="20"/>
        <v>0.19886363636363635</v>
      </c>
      <c r="BG7" s="22">
        <f t="shared" si="21"/>
        <v>0.19886363636363635</v>
      </c>
      <c r="BH7" s="22">
        <f t="shared" si="22"/>
        <v>0.79545454545454541</v>
      </c>
      <c r="BI7" s="22">
        <f t="shared" si="23"/>
        <v>0.39772727272727271</v>
      </c>
      <c r="BJ7" s="22">
        <f t="shared" si="24"/>
        <v>0.39772727272727271</v>
      </c>
      <c r="BK7" s="22">
        <f t="shared" si="25"/>
        <v>0.39772727272727271</v>
      </c>
      <c r="BL7" s="22">
        <f t="shared" si="26"/>
        <v>0.39772727272727271</v>
      </c>
      <c r="BM7" s="22">
        <f t="shared" si="27"/>
        <v>0.39772727272727271</v>
      </c>
      <c r="BN7" s="22">
        <f t="shared" si="28"/>
        <v>0.39772727272727271</v>
      </c>
      <c r="BO7" s="22">
        <f t="shared" si="29"/>
        <v>0.39772727272727271</v>
      </c>
      <c r="BP7" s="22">
        <f t="shared" si="30"/>
        <v>0</v>
      </c>
      <c r="BQ7" s="22">
        <f t="shared" si="31"/>
        <v>0.79545454545454541</v>
      </c>
      <c r="BR7" s="22">
        <f t="shared" si="32"/>
        <v>0.79545454545454541</v>
      </c>
      <c r="BS7" s="22">
        <f t="shared" si="33"/>
        <v>0.79545454545454541</v>
      </c>
      <c r="BT7" s="22">
        <f t="shared" si="34"/>
        <v>0.79545454545454541</v>
      </c>
      <c r="BU7" s="22">
        <f t="shared" si="35"/>
        <v>0.79545454545454541</v>
      </c>
      <c r="BV7" s="22">
        <f t="shared" si="36"/>
        <v>0.79545454545454541</v>
      </c>
      <c r="BW7" s="22">
        <f t="shared" si="37"/>
        <v>0.79545454545454541</v>
      </c>
      <c r="BX7" s="22">
        <f t="shared" si="38"/>
        <v>0.79545454545454541</v>
      </c>
      <c r="BY7" s="64">
        <f t="shared" si="49"/>
        <v>7.3006714357429711E-2</v>
      </c>
      <c r="BZ7" s="40" t="str">
        <f t="shared" si="39"/>
        <v>m165_GvpJ</v>
      </c>
      <c r="CA7" s="40">
        <f t="shared" si="40"/>
        <v>1.3234374999999995E-4</v>
      </c>
      <c r="CB7" s="40">
        <f t="shared" si="41"/>
        <v>8.8338124372489908</v>
      </c>
      <c r="CC7" s="40"/>
      <c r="CD7" s="40"/>
      <c r="CE7" s="40"/>
    </row>
    <row r="8" spans="1:83" x14ac:dyDescent="0.25">
      <c r="A8" s="13"/>
      <c r="B8" s="14" t="s">
        <v>20</v>
      </c>
      <c r="C8" s="45">
        <v>44.9</v>
      </c>
      <c r="D8" s="44">
        <f t="shared" si="42"/>
        <v>14.28685068809164</v>
      </c>
      <c r="E8" s="46">
        <v>4835</v>
      </c>
      <c r="F8" s="54">
        <f t="shared" si="43"/>
        <v>3142.75</v>
      </c>
      <c r="G8" s="48"/>
      <c r="H8" s="48"/>
      <c r="I8" s="48" t="str">
        <f t="shared" si="44"/>
        <v>m166_GvpK</v>
      </c>
      <c r="J8" s="49">
        <f t="shared" si="50"/>
        <v>9.8210937499999993</v>
      </c>
      <c r="K8" s="49">
        <f t="shared" si="50"/>
        <v>9.8210937499999993</v>
      </c>
      <c r="L8" s="49">
        <f t="shared" si="50"/>
        <v>9.8210937499999993</v>
      </c>
      <c r="M8" s="49">
        <f t="shared" si="50"/>
        <v>9.8210937499999993</v>
      </c>
      <c r="N8" s="49">
        <f t="shared" si="50"/>
        <v>9.8210937499999993</v>
      </c>
      <c r="O8" s="49">
        <f t="shared" si="50"/>
        <v>9.8210937499999993</v>
      </c>
      <c r="P8" s="49">
        <f t="shared" si="50"/>
        <v>9.8210937499999993</v>
      </c>
      <c r="Q8" s="49">
        <f t="shared" si="4"/>
        <v>0</v>
      </c>
      <c r="R8" s="49">
        <f>R$2*$F8/1000*0.25</f>
        <v>19.642187499999999</v>
      </c>
      <c r="S8" s="49">
        <f t="shared" si="52"/>
        <v>19.642187499999999</v>
      </c>
      <c r="T8" s="49">
        <f t="shared" si="52"/>
        <v>19.642187499999999</v>
      </c>
      <c r="U8" s="49">
        <f t="shared" si="52"/>
        <v>19.642187499999999</v>
      </c>
      <c r="V8" s="49">
        <f t="shared" si="52"/>
        <v>19.642187499999999</v>
      </c>
      <c r="W8" s="49">
        <f t="shared" si="46"/>
        <v>19.642187499999999</v>
      </c>
      <c r="X8" s="49">
        <f t="shared" si="46"/>
        <v>19.642187499999999</v>
      </c>
      <c r="Y8" s="49">
        <f t="shared" si="53"/>
        <v>78.568749999999994</v>
      </c>
      <c r="Z8" s="49">
        <f t="shared" si="54"/>
        <v>39.284374999999997</v>
      </c>
      <c r="AA8" s="49">
        <f t="shared" si="54"/>
        <v>39.284374999999997</v>
      </c>
      <c r="AB8" s="49">
        <f t="shared" si="54"/>
        <v>39.284374999999997</v>
      </c>
      <c r="AC8" s="49">
        <f t="shared" si="54"/>
        <v>39.284374999999997</v>
      </c>
      <c r="AD8" s="49">
        <f t="shared" si="54"/>
        <v>39.284374999999997</v>
      </c>
      <c r="AE8" s="49">
        <f t="shared" si="54"/>
        <v>39.284374999999997</v>
      </c>
      <c r="AF8" s="49">
        <f t="shared" si="54"/>
        <v>39.284374999999997</v>
      </c>
      <c r="AG8" s="49">
        <f t="shared" si="5"/>
        <v>0</v>
      </c>
      <c r="AH8" s="49">
        <f t="shared" si="55"/>
        <v>78.568749999999994</v>
      </c>
      <c r="AI8" s="49">
        <f t="shared" si="55"/>
        <v>78.568749999999994</v>
      </c>
      <c r="AJ8" s="49">
        <f t="shared" si="55"/>
        <v>78.568749999999994</v>
      </c>
      <c r="AK8" s="49">
        <f t="shared" si="55"/>
        <v>78.568749999999994</v>
      </c>
      <c r="AL8" s="49">
        <f t="shared" si="55"/>
        <v>78.568749999999994</v>
      </c>
      <c r="AM8" s="49">
        <f t="shared" si="55"/>
        <v>78.568749999999994</v>
      </c>
      <c r="AN8" s="49">
        <f t="shared" si="55"/>
        <v>78.568749999999994</v>
      </c>
      <c r="AO8" s="49">
        <f t="shared" si="55"/>
        <v>78.568749999999994</v>
      </c>
      <c r="AP8" s="48"/>
      <c r="AQ8" s="48"/>
      <c r="AR8" s="33" t="str">
        <f t="shared" si="6"/>
        <v>m166_GvpK</v>
      </c>
      <c r="AS8" s="22">
        <f t="shared" si="7"/>
        <v>9.9431818181818177E-2</v>
      </c>
      <c r="AT8" s="22">
        <f t="shared" si="8"/>
        <v>9.9431818181818177E-2</v>
      </c>
      <c r="AU8" s="22">
        <f t="shared" si="9"/>
        <v>9.9431818181818177E-2</v>
      </c>
      <c r="AV8" s="22">
        <f t="shared" si="10"/>
        <v>9.9431818181818177E-2</v>
      </c>
      <c r="AW8" s="22">
        <f t="shared" si="11"/>
        <v>9.9431818181818177E-2</v>
      </c>
      <c r="AX8" s="22">
        <f t="shared" si="12"/>
        <v>9.9431818181818177E-2</v>
      </c>
      <c r="AY8" s="22">
        <f t="shared" si="13"/>
        <v>9.9431818181818177E-2</v>
      </c>
      <c r="AZ8" s="22">
        <f t="shared" si="14"/>
        <v>0</v>
      </c>
      <c r="BA8" s="22">
        <f t="shared" si="15"/>
        <v>0.19886363636363635</v>
      </c>
      <c r="BB8" s="22">
        <f t="shared" si="16"/>
        <v>0.19886363636363635</v>
      </c>
      <c r="BC8" s="22">
        <f t="shared" si="17"/>
        <v>0.19886363636363635</v>
      </c>
      <c r="BD8" s="22">
        <f t="shared" si="18"/>
        <v>0.19886363636363635</v>
      </c>
      <c r="BE8" s="22">
        <f t="shared" si="19"/>
        <v>0.19886363636363635</v>
      </c>
      <c r="BF8" s="22">
        <f t="shared" si="20"/>
        <v>0.19886363636363635</v>
      </c>
      <c r="BG8" s="22">
        <f t="shared" si="21"/>
        <v>0.19886363636363635</v>
      </c>
      <c r="BH8" s="22">
        <f t="shared" si="22"/>
        <v>0.79545454545454541</v>
      </c>
      <c r="BI8" s="22">
        <f t="shared" si="23"/>
        <v>0.39772727272727271</v>
      </c>
      <c r="BJ8" s="22">
        <f t="shared" si="24"/>
        <v>0.39772727272727271</v>
      </c>
      <c r="BK8" s="22">
        <f t="shared" si="25"/>
        <v>0.39772727272727271</v>
      </c>
      <c r="BL8" s="22">
        <f t="shared" si="26"/>
        <v>0.39772727272727271</v>
      </c>
      <c r="BM8" s="22">
        <f t="shared" si="27"/>
        <v>0.39772727272727271</v>
      </c>
      <c r="BN8" s="22">
        <f t="shared" si="28"/>
        <v>0.39772727272727271</v>
      </c>
      <c r="BO8" s="22">
        <f t="shared" si="29"/>
        <v>0.39772727272727271</v>
      </c>
      <c r="BP8" s="22">
        <f t="shared" si="30"/>
        <v>0</v>
      </c>
      <c r="BQ8" s="22">
        <f t="shared" si="31"/>
        <v>0.79545454545454541</v>
      </c>
      <c r="BR8" s="22">
        <f t="shared" si="32"/>
        <v>0.79545454545454541</v>
      </c>
      <c r="BS8" s="22">
        <f t="shared" si="33"/>
        <v>0.79545454545454541</v>
      </c>
      <c r="BT8" s="22">
        <f t="shared" si="34"/>
        <v>0.79545454545454541</v>
      </c>
      <c r="BU8" s="22">
        <f t="shared" si="35"/>
        <v>0.79545454545454541</v>
      </c>
      <c r="BV8" s="22">
        <f t="shared" si="36"/>
        <v>0.79545454545454541</v>
      </c>
      <c r="BW8" s="22">
        <f t="shared" si="37"/>
        <v>0.79545454545454541</v>
      </c>
      <c r="BX8" s="22">
        <f t="shared" si="38"/>
        <v>0.79545454545454541</v>
      </c>
      <c r="BY8" s="64">
        <f t="shared" si="49"/>
        <v>7.6556410077950998E-2</v>
      </c>
      <c r="BZ8" s="40" t="str">
        <f t="shared" si="39"/>
        <v>m166_GvpK</v>
      </c>
      <c r="CA8" s="40">
        <f t="shared" si="40"/>
        <v>1.3234374999999995E-4</v>
      </c>
      <c r="CB8" s="40">
        <f t="shared" si="41"/>
        <v>9.2633256194320666</v>
      </c>
      <c r="CC8" s="40"/>
      <c r="CD8" s="40"/>
      <c r="CE8" s="40"/>
    </row>
    <row r="9" spans="1:83" x14ac:dyDescent="0.25">
      <c r="A9" s="13"/>
      <c r="B9" s="14" t="s">
        <v>21</v>
      </c>
      <c r="C9" s="45">
        <v>52.6</v>
      </c>
      <c r="D9" s="44">
        <f t="shared" si="42"/>
        <v>15.505475555293527</v>
      </c>
      <c r="E9" s="46">
        <v>5219</v>
      </c>
      <c r="F9" s="54">
        <f t="shared" si="43"/>
        <v>3392.35</v>
      </c>
      <c r="G9" s="48"/>
      <c r="H9" s="48"/>
      <c r="I9" s="48" t="str">
        <f t="shared" si="44"/>
        <v xml:space="preserve">m167_GvpN </v>
      </c>
      <c r="J9" s="49">
        <f t="shared" si="50"/>
        <v>10.60109375</v>
      </c>
      <c r="K9" s="49">
        <f t="shared" si="50"/>
        <v>10.60109375</v>
      </c>
      <c r="L9" s="49">
        <f t="shared" si="50"/>
        <v>10.60109375</v>
      </c>
      <c r="M9" s="49">
        <f t="shared" si="50"/>
        <v>10.60109375</v>
      </c>
      <c r="N9" s="49">
        <f t="shared" si="50"/>
        <v>10.60109375</v>
      </c>
      <c r="O9" s="49">
        <f t="shared" si="50"/>
        <v>10.60109375</v>
      </c>
      <c r="P9" s="49">
        <f t="shared" si="50"/>
        <v>10.60109375</v>
      </c>
      <c r="Q9" s="49">
        <f t="shared" si="4"/>
        <v>0</v>
      </c>
      <c r="R9" s="49">
        <f t="shared" si="51"/>
        <v>21.202187500000001</v>
      </c>
      <c r="S9" s="49">
        <f t="shared" si="52"/>
        <v>21.202187500000001</v>
      </c>
      <c r="T9" s="49">
        <f t="shared" si="52"/>
        <v>21.202187500000001</v>
      </c>
      <c r="U9" s="49">
        <f t="shared" si="52"/>
        <v>21.202187500000001</v>
      </c>
      <c r="V9" s="49">
        <f t="shared" si="52"/>
        <v>21.202187500000001</v>
      </c>
      <c r="W9" s="49">
        <f t="shared" si="46"/>
        <v>21.202187500000001</v>
      </c>
      <c r="X9" s="49">
        <f t="shared" si="46"/>
        <v>21.202187500000001</v>
      </c>
      <c r="Y9" s="49">
        <f t="shared" si="53"/>
        <v>84.808750000000003</v>
      </c>
      <c r="Z9" s="49">
        <f t="shared" si="54"/>
        <v>42.404375000000002</v>
      </c>
      <c r="AA9" s="49">
        <f t="shared" si="54"/>
        <v>42.404375000000002</v>
      </c>
      <c r="AB9" s="49">
        <f t="shared" si="54"/>
        <v>42.404375000000002</v>
      </c>
      <c r="AC9" s="49">
        <f t="shared" si="54"/>
        <v>42.404375000000002</v>
      </c>
      <c r="AD9" s="49">
        <f t="shared" si="54"/>
        <v>42.404375000000002</v>
      </c>
      <c r="AE9" s="49">
        <f t="shared" si="54"/>
        <v>42.404375000000002</v>
      </c>
      <c r="AF9" s="49">
        <f t="shared" si="54"/>
        <v>42.404375000000002</v>
      </c>
      <c r="AG9" s="49">
        <f t="shared" si="5"/>
        <v>0</v>
      </c>
      <c r="AH9" s="49">
        <f t="shared" si="55"/>
        <v>84.808750000000003</v>
      </c>
      <c r="AI9" s="49">
        <f t="shared" si="55"/>
        <v>84.808750000000003</v>
      </c>
      <c r="AJ9" s="49">
        <f t="shared" si="55"/>
        <v>84.808750000000003</v>
      </c>
      <c r="AK9" s="49">
        <f t="shared" si="55"/>
        <v>84.808750000000003</v>
      </c>
      <c r="AL9" s="49">
        <f t="shared" si="55"/>
        <v>84.808750000000003</v>
      </c>
      <c r="AM9" s="49">
        <f t="shared" si="55"/>
        <v>84.808750000000003</v>
      </c>
      <c r="AN9" s="49">
        <f t="shared" si="55"/>
        <v>84.808750000000003</v>
      </c>
      <c r="AO9" s="49">
        <f t="shared" si="55"/>
        <v>84.808750000000003</v>
      </c>
      <c r="AP9" s="48"/>
      <c r="AQ9" s="48"/>
      <c r="AR9" s="33" t="str">
        <f t="shared" si="6"/>
        <v xml:space="preserve">m167_GvpN </v>
      </c>
      <c r="AS9" s="22">
        <f t="shared" si="7"/>
        <v>9.9431818181818177E-2</v>
      </c>
      <c r="AT9" s="22">
        <f t="shared" si="8"/>
        <v>9.9431818181818177E-2</v>
      </c>
      <c r="AU9" s="22">
        <f t="shared" si="9"/>
        <v>9.9431818181818177E-2</v>
      </c>
      <c r="AV9" s="22">
        <f t="shared" si="10"/>
        <v>9.9431818181818177E-2</v>
      </c>
      <c r="AW9" s="22">
        <f t="shared" si="11"/>
        <v>9.9431818181818177E-2</v>
      </c>
      <c r="AX9" s="22">
        <f t="shared" si="12"/>
        <v>9.9431818181818177E-2</v>
      </c>
      <c r="AY9" s="22">
        <f t="shared" si="13"/>
        <v>9.9431818181818177E-2</v>
      </c>
      <c r="AZ9" s="22">
        <f t="shared" si="14"/>
        <v>0</v>
      </c>
      <c r="BA9" s="22">
        <f t="shared" si="15"/>
        <v>0.19886363636363635</v>
      </c>
      <c r="BB9" s="22">
        <f t="shared" si="16"/>
        <v>0.19886363636363635</v>
      </c>
      <c r="BC9" s="22">
        <f t="shared" si="17"/>
        <v>0.19886363636363635</v>
      </c>
      <c r="BD9" s="22">
        <f t="shared" si="18"/>
        <v>0.19886363636363635</v>
      </c>
      <c r="BE9" s="22">
        <f t="shared" si="19"/>
        <v>0.19886363636363635</v>
      </c>
      <c r="BF9" s="22">
        <f t="shared" si="20"/>
        <v>0.19886363636363635</v>
      </c>
      <c r="BG9" s="22">
        <f t="shared" si="21"/>
        <v>0.19886363636363635</v>
      </c>
      <c r="BH9" s="22">
        <f t="shared" si="22"/>
        <v>0.79545454545454541</v>
      </c>
      <c r="BI9" s="22">
        <f t="shared" si="23"/>
        <v>0.39772727272727271</v>
      </c>
      <c r="BJ9" s="22">
        <f t="shared" si="24"/>
        <v>0.39772727272727271</v>
      </c>
      <c r="BK9" s="22">
        <f t="shared" si="25"/>
        <v>0.39772727272727271</v>
      </c>
      <c r="BL9" s="22">
        <f t="shared" si="26"/>
        <v>0.39772727272727271</v>
      </c>
      <c r="BM9" s="22">
        <f t="shared" si="27"/>
        <v>0.39772727272727271</v>
      </c>
      <c r="BN9" s="22">
        <f t="shared" si="28"/>
        <v>0.39772727272727271</v>
      </c>
      <c r="BO9" s="22">
        <f t="shared" si="29"/>
        <v>0.39772727272727271</v>
      </c>
      <c r="BP9" s="22">
        <f t="shared" si="30"/>
        <v>0</v>
      </c>
      <c r="BQ9" s="22">
        <f t="shared" si="31"/>
        <v>0.79545454545454541</v>
      </c>
      <c r="BR9" s="22">
        <f t="shared" si="32"/>
        <v>0.79545454545454541</v>
      </c>
      <c r="BS9" s="22">
        <f t="shared" si="33"/>
        <v>0.79545454545454541</v>
      </c>
      <c r="BT9" s="22">
        <f t="shared" si="34"/>
        <v>0.79545454545454541</v>
      </c>
      <c r="BU9" s="22">
        <f t="shared" si="35"/>
        <v>0.79545454545454541</v>
      </c>
      <c r="BV9" s="22">
        <f t="shared" si="36"/>
        <v>0.79545454545454541</v>
      </c>
      <c r="BW9" s="22">
        <f t="shared" si="37"/>
        <v>0.79545454545454541</v>
      </c>
      <c r="BX9" s="22">
        <f t="shared" si="38"/>
        <v>0.79545454545454541</v>
      </c>
      <c r="BY9" s="64">
        <f t="shared" si="49"/>
        <v>7.0539597195817497E-2</v>
      </c>
      <c r="BZ9" s="40" t="str">
        <f t="shared" si="39"/>
        <v xml:space="preserve">m167_GvpN </v>
      </c>
      <c r="CA9" s="40">
        <f t="shared" si="40"/>
        <v>1.3234374999999995E-4</v>
      </c>
      <c r="CB9" s="40">
        <f t="shared" si="41"/>
        <v>8.5352912606939135</v>
      </c>
      <c r="CC9" s="40"/>
      <c r="CD9" s="40"/>
      <c r="CE9" s="40"/>
    </row>
    <row r="10" spans="1:83" x14ac:dyDescent="0.25">
      <c r="A10" s="13"/>
      <c r="B10" s="14" t="s">
        <v>134</v>
      </c>
      <c r="C10" s="45">
        <v>44.7</v>
      </c>
      <c r="D10" s="44">
        <f t="shared" si="42"/>
        <v>14.560497727976026</v>
      </c>
      <c r="E10" s="46">
        <v>4723</v>
      </c>
      <c r="F10" s="54">
        <f t="shared" si="43"/>
        <v>3069.9500000000003</v>
      </c>
      <c r="G10" s="48"/>
      <c r="H10" s="48"/>
      <c r="I10" s="48" t="str">
        <f t="shared" si="44"/>
        <v>m168_GvpV</v>
      </c>
      <c r="J10" s="49">
        <f t="shared" si="50"/>
        <v>9.5935937500000001</v>
      </c>
      <c r="K10" s="49">
        <f t="shared" si="50"/>
        <v>9.5935937500000001</v>
      </c>
      <c r="L10" s="49">
        <f t="shared" si="50"/>
        <v>9.5935937500000001</v>
      </c>
      <c r="M10" s="49">
        <f t="shared" si="50"/>
        <v>9.5935937500000001</v>
      </c>
      <c r="N10" s="49">
        <f t="shared" si="50"/>
        <v>9.5935937500000001</v>
      </c>
      <c r="O10" s="49">
        <f t="shared" si="50"/>
        <v>9.5935937500000001</v>
      </c>
      <c r="P10" s="49">
        <f t="shared" si="50"/>
        <v>9.5935937500000001</v>
      </c>
      <c r="Q10" s="49">
        <f t="shared" si="4"/>
        <v>0</v>
      </c>
      <c r="R10" s="49">
        <f t="shared" si="51"/>
        <v>19.1871875</v>
      </c>
      <c r="S10" s="49">
        <f t="shared" si="52"/>
        <v>19.1871875</v>
      </c>
      <c r="T10" s="49">
        <f t="shared" si="52"/>
        <v>19.1871875</v>
      </c>
      <c r="U10" s="49">
        <f t="shared" si="52"/>
        <v>19.1871875</v>
      </c>
      <c r="V10" s="49">
        <f t="shared" si="52"/>
        <v>19.1871875</v>
      </c>
      <c r="W10" s="49">
        <f t="shared" si="46"/>
        <v>19.1871875</v>
      </c>
      <c r="X10" s="49">
        <f t="shared" si="46"/>
        <v>19.1871875</v>
      </c>
      <c r="Y10" s="49">
        <f t="shared" si="53"/>
        <v>76.748750000000001</v>
      </c>
      <c r="Z10" s="49">
        <f t="shared" si="54"/>
        <v>38.374375000000001</v>
      </c>
      <c r="AA10" s="49">
        <f t="shared" si="54"/>
        <v>38.374375000000001</v>
      </c>
      <c r="AB10" s="49">
        <f t="shared" si="54"/>
        <v>38.374375000000001</v>
      </c>
      <c r="AC10" s="49">
        <f t="shared" si="54"/>
        <v>38.374375000000001</v>
      </c>
      <c r="AD10" s="49">
        <f t="shared" si="54"/>
        <v>38.374375000000001</v>
      </c>
      <c r="AE10" s="49">
        <f t="shared" si="54"/>
        <v>38.374375000000001</v>
      </c>
      <c r="AF10" s="49">
        <f t="shared" si="54"/>
        <v>38.374375000000001</v>
      </c>
      <c r="AG10" s="49">
        <f t="shared" si="5"/>
        <v>0</v>
      </c>
      <c r="AH10" s="49">
        <f t="shared" si="55"/>
        <v>76.748750000000001</v>
      </c>
      <c r="AI10" s="49">
        <f t="shared" si="55"/>
        <v>76.748750000000001</v>
      </c>
      <c r="AJ10" s="49">
        <f t="shared" si="55"/>
        <v>76.748750000000001</v>
      </c>
      <c r="AK10" s="49">
        <f t="shared" si="55"/>
        <v>76.748750000000001</v>
      </c>
      <c r="AL10" s="49">
        <f t="shared" si="55"/>
        <v>76.748750000000001</v>
      </c>
      <c r="AM10" s="49">
        <f t="shared" si="55"/>
        <v>76.748750000000001</v>
      </c>
      <c r="AN10" s="49">
        <f t="shared" si="55"/>
        <v>76.748750000000001</v>
      </c>
      <c r="AO10" s="49">
        <f t="shared" si="55"/>
        <v>76.748750000000001</v>
      </c>
      <c r="AP10" s="48"/>
      <c r="AQ10" s="48"/>
      <c r="AR10" s="33" t="str">
        <f t="shared" si="6"/>
        <v>m168_GvpV</v>
      </c>
      <c r="AS10" s="22">
        <f t="shared" si="7"/>
        <v>9.9431818181818191E-2</v>
      </c>
      <c r="AT10" s="22">
        <f t="shared" si="8"/>
        <v>9.9431818181818191E-2</v>
      </c>
      <c r="AU10" s="22">
        <f t="shared" si="9"/>
        <v>9.9431818181818191E-2</v>
      </c>
      <c r="AV10" s="22">
        <f t="shared" si="10"/>
        <v>9.9431818181818191E-2</v>
      </c>
      <c r="AW10" s="22">
        <f t="shared" si="11"/>
        <v>9.9431818181818191E-2</v>
      </c>
      <c r="AX10" s="22">
        <f t="shared" si="12"/>
        <v>9.9431818181818191E-2</v>
      </c>
      <c r="AY10" s="22">
        <f t="shared" si="13"/>
        <v>9.9431818181818191E-2</v>
      </c>
      <c r="AZ10" s="22">
        <f t="shared" si="14"/>
        <v>0</v>
      </c>
      <c r="BA10" s="22">
        <f t="shared" si="15"/>
        <v>0.19886363636363638</v>
      </c>
      <c r="BB10" s="22">
        <f t="shared" si="16"/>
        <v>0.19886363636363638</v>
      </c>
      <c r="BC10" s="22">
        <f t="shared" si="17"/>
        <v>0.19886363636363638</v>
      </c>
      <c r="BD10" s="22">
        <f t="shared" si="18"/>
        <v>0.19886363636363638</v>
      </c>
      <c r="BE10" s="22">
        <f t="shared" si="19"/>
        <v>0.19886363636363638</v>
      </c>
      <c r="BF10" s="22">
        <f t="shared" si="20"/>
        <v>0.19886363636363638</v>
      </c>
      <c r="BG10" s="22">
        <f t="shared" si="21"/>
        <v>0.19886363636363638</v>
      </c>
      <c r="BH10" s="22">
        <f t="shared" si="22"/>
        <v>0.79545454545454553</v>
      </c>
      <c r="BI10" s="22">
        <f t="shared" si="23"/>
        <v>0.39772727272727276</v>
      </c>
      <c r="BJ10" s="22">
        <f t="shared" si="24"/>
        <v>0.39772727272727276</v>
      </c>
      <c r="BK10" s="22">
        <f t="shared" si="25"/>
        <v>0.39772727272727276</v>
      </c>
      <c r="BL10" s="22">
        <f t="shared" si="26"/>
        <v>0.39772727272727276</v>
      </c>
      <c r="BM10" s="22">
        <f t="shared" si="27"/>
        <v>0.39772727272727276</v>
      </c>
      <c r="BN10" s="22">
        <f t="shared" si="28"/>
        <v>0.39772727272727276</v>
      </c>
      <c r="BO10" s="22">
        <f t="shared" si="29"/>
        <v>0.39772727272727276</v>
      </c>
      <c r="BP10" s="22">
        <f t="shared" si="30"/>
        <v>0</v>
      </c>
      <c r="BQ10" s="22">
        <f t="shared" si="31"/>
        <v>0.79545454545454553</v>
      </c>
      <c r="BR10" s="22">
        <f t="shared" si="32"/>
        <v>0.79545454545454553</v>
      </c>
      <c r="BS10" s="22">
        <f t="shared" si="33"/>
        <v>0.79545454545454553</v>
      </c>
      <c r="BT10" s="22">
        <f t="shared" si="34"/>
        <v>0.79545454545454553</v>
      </c>
      <c r="BU10" s="22">
        <f t="shared" si="35"/>
        <v>0.79545454545454553</v>
      </c>
      <c r="BV10" s="22">
        <f t="shared" si="36"/>
        <v>0.79545454545454553</v>
      </c>
      <c r="BW10" s="22">
        <f t="shared" si="37"/>
        <v>0.79545454545454553</v>
      </c>
      <c r="BX10" s="22">
        <f t="shared" si="38"/>
        <v>0.79545454545454553</v>
      </c>
      <c r="BY10" s="64">
        <f>(AS10*$AQ$2)/D10</f>
        <v>7.5117624440715888E-2</v>
      </c>
      <c r="BZ10" s="40" t="str">
        <f t="shared" si="39"/>
        <v>m168_GvpV</v>
      </c>
      <c r="CA10" s="40">
        <f t="shared" si="40"/>
        <v>1.3234374999999997E-4</v>
      </c>
      <c r="CB10" s="40">
        <f t="shared" si="41"/>
        <v>9.0892325573266213</v>
      </c>
      <c r="CC10" s="40"/>
      <c r="CD10" s="40"/>
      <c r="CE10" s="40"/>
    </row>
    <row r="11" spans="1:83" x14ac:dyDescent="0.25">
      <c r="A11" s="13"/>
      <c r="B11" s="14" t="s">
        <v>133</v>
      </c>
      <c r="C11" s="45">
        <v>51.5</v>
      </c>
      <c r="D11" s="44">
        <f t="shared" si="42"/>
        <v>15.695477264415457</v>
      </c>
      <c r="E11" s="46">
        <v>5048</v>
      </c>
      <c r="F11" s="54">
        <f t="shared" si="43"/>
        <v>3281.2000000000003</v>
      </c>
      <c r="G11" s="48"/>
      <c r="H11" s="48"/>
      <c r="I11" s="48" t="str">
        <f t="shared" si="44"/>
        <v>m169_GvpW</v>
      </c>
      <c r="J11" s="49">
        <f t="shared" si="50"/>
        <v>10.25375</v>
      </c>
      <c r="K11" s="49">
        <f t="shared" si="50"/>
        <v>10.25375</v>
      </c>
      <c r="L11" s="49">
        <f t="shared" si="50"/>
        <v>10.25375</v>
      </c>
      <c r="M11" s="49">
        <f t="shared" si="50"/>
        <v>10.25375</v>
      </c>
      <c r="N11" s="49">
        <f t="shared" si="50"/>
        <v>10.25375</v>
      </c>
      <c r="O11" s="49">
        <f t="shared" si="50"/>
        <v>10.25375</v>
      </c>
      <c r="P11" s="49">
        <f t="shared" si="50"/>
        <v>10.25375</v>
      </c>
      <c r="Q11" s="49">
        <f t="shared" si="4"/>
        <v>0</v>
      </c>
      <c r="R11" s="49">
        <f t="shared" si="51"/>
        <v>20.5075</v>
      </c>
      <c r="S11" s="49">
        <f t="shared" si="52"/>
        <v>20.5075</v>
      </c>
      <c r="T11" s="49">
        <f t="shared" si="52"/>
        <v>20.5075</v>
      </c>
      <c r="U11" s="49">
        <f t="shared" si="52"/>
        <v>20.5075</v>
      </c>
      <c r="V11" s="49">
        <f t="shared" si="52"/>
        <v>20.5075</v>
      </c>
      <c r="W11" s="49">
        <f t="shared" si="46"/>
        <v>20.5075</v>
      </c>
      <c r="X11" s="49">
        <f t="shared" si="46"/>
        <v>20.5075</v>
      </c>
      <c r="Y11" s="49">
        <f t="shared" si="53"/>
        <v>82.03</v>
      </c>
      <c r="Z11" s="49">
        <f t="shared" si="54"/>
        <v>41.015000000000001</v>
      </c>
      <c r="AA11" s="49">
        <f t="shared" si="54"/>
        <v>41.015000000000001</v>
      </c>
      <c r="AB11" s="49">
        <f t="shared" si="54"/>
        <v>41.015000000000001</v>
      </c>
      <c r="AC11" s="49">
        <f t="shared" si="54"/>
        <v>41.015000000000001</v>
      </c>
      <c r="AD11" s="49">
        <f t="shared" si="54"/>
        <v>41.015000000000001</v>
      </c>
      <c r="AE11" s="49">
        <f t="shared" si="54"/>
        <v>41.015000000000001</v>
      </c>
      <c r="AF11" s="49">
        <f t="shared" si="54"/>
        <v>41.015000000000001</v>
      </c>
      <c r="AG11" s="49">
        <f t="shared" si="5"/>
        <v>0</v>
      </c>
      <c r="AH11" s="49">
        <f t="shared" si="55"/>
        <v>82.03</v>
      </c>
      <c r="AI11" s="49">
        <f t="shared" si="55"/>
        <v>82.03</v>
      </c>
      <c r="AJ11" s="49">
        <f t="shared" si="55"/>
        <v>82.03</v>
      </c>
      <c r="AK11" s="49">
        <f t="shared" si="55"/>
        <v>82.03</v>
      </c>
      <c r="AL11" s="49">
        <f t="shared" si="55"/>
        <v>82.03</v>
      </c>
      <c r="AM11" s="49">
        <f t="shared" si="55"/>
        <v>82.03</v>
      </c>
      <c r="AN11" s="49">
        <f t="shared" si="55"/>
        <v>82.03</v>
      </c>
      <c r="AO11" s="49">
        <f t="shared" si="55"/>
        <v>82.03</v>
      </c>
      <c r="AP11" s="48"/>
      <c r="AQ11" s="48"/>
      <c r="AR11" s="33" t="str">
        <f t="shared" si="6"/>
        <v>m169_GvpW</v>
      </c>
      <c r="AS11" s="22">
        <f t="shared" si="7"/>
        <v>9.9431818181818177E-2</v>
      </c>
      <c r="AT11" s="22">
        <f t="shared" si="8"/>
        <v>9.9431818181818177E-2</v>
      </c>
      <c r="AU11" s="22">
        <f t="shared" si="9"/>
        <v>9.9431818181818177E-2</v>
      </c>
      <c r="AV11" s="22">
        <f t="shared" si="10"/>
        <v>9.9431818181818177E-2</v>
      </c>
      <c r="AW11" s="22">
        <f t="shared" si="11"/>
        <v>9.9431818181818177E-2</v>
      </c>
      <c r="AX11" s="22">
        <f t="shared" si="12"/>
        <v>9.9431818181818177E-2</v>
      </c>
      <c r="AY11" s="22">
        <f t="shared" si="13"/>
        <v>9.9431818181818177E-2</v>
      </c>
      <c r="AZ11" s="22">
        <f t="shared" si="14"/>
        <v>0</v>
      </c>
      <c r="BA11" s="22">
        <f t="shared" si="15"/>
        <v>0.19886363636363635</v>
      </c>
      <c r="BB11" s="22">
        <f t="shared" si="16"/>
        <v>0.19886363636363635</v>
      </c>
      <c r="BC11" s="22">
        <f t="shared" si="17"/>
        <v>0.19886363636363635</v>
      </c>
      <c r="BD11" s="22">
        <f t="shared" si="18"/>
        <v>0.19886363636363635</v>
      </c>
      <c r="BE11" s="22">
        <f t="shared" si="19"/>
        <v>0.19886363636363635</v>
      </c>
      <c r="BF11" s="22">
        <f t="shared" si="20"/>
        <v>0.19886363636363635</v>
      </c>
      <c r="BG11" s="22">
        <f t="shared" si="21"/>
        <v>0.19886363636363635</v>
      </c>
      <c r="BH11" s="22">
        <f t="shared" si="22"/>
        <v>0.79545454545454541</v>
      </c>
      <c r="BI11" s="22">
        <f t="shared" si="23"/>
        <v>0.39772727272727271</v>
      </c>
      <c r="BJ11" s="22">
        <f t="shared" si="24"/>
        <v>0.39772727272727271</v>
      </c>
      <c r="BK11" s="22">
        <f t="shared" si="25"/>
        <v>0.39772727272727271</v>
      </c>
      <c r="BL11" s="22">
        <f t="shared" si="26"/>
        <v>0.39772727272727271</v>
      </c>
      <c r="BM11" s="22">
        <f t="shared" si="27"/>
        <v>0.39772727272727271</v>
      </c>
      <c r="BN11" s="22">
        <f t="shared" si="28"/>
        <v>0.39772727272727271</v>
      </c>
      <c r="BO11" s="22">
        <f t="shared" si="29"/>
        <v>0.39772727272727271</v>
      </c>
      <c r="BP11" s="22">
        <f t="shared" si="30"/>
        <v>0</v>
      </c>
      <c r="BQ11" s="22">
        <f t="shared" si="31"/>
        <v>0.79545454545454541</v>
      </c>
      <c r="BR11" s="22">
        <f t="shared" si="32"/>
        <v>0.79545454545454541</v>
      </c>
      <c r="BS11" s="22">
        <f t="shared" si="33"/>
        <v>0.79545454545454541</v>
      </c>
      <c r="BT11" s="22">
        <f t="shared" si="34"/>
        <v>0.79545454545454541</v>
      </c>
      <c r="BU11" s="22">
        <f t="shared" si="35"/>
        <v>0.79545454545454541</v>
      </c>
      <c r="BV11" s="22">
        <f t="shared" si="36"/>
        <v>0.79545454545454541</v>
      </c>
      <c r="BW11" s="22">
        <f t="shared" si="37"/>
        <v>0.79545454545454541</v>
      </c>
      <c r="BX11" s="22">
        <f t="shared" si="38"/>
        <v>0.79545454545454541</v>
      </c>
      <c r="BY11" s="64">
        <f t="shared" si="49"/>
        <v>6.9685679611650495E-2</v>
      </c>
      <c r="BZ11" s="40" t="str">
        <f t="shared" si="39"/>
        <v>m169_GvpW</v>
      </c>
      <c r="CA11" s="40">
        <f t="shared" si="40"/>
        <v>1.3234374999999995E-4</v>
      </c>
      <c r="CB11" s="40">
        <f t="shared" si="41"/>
        <v>8.431967233009706</v>
      </c>
      <c r="CC11" s="40"/>
      <c r="CD11" s="40"/>
      <c r="CE11" s="40"/>
    </row>
    <row r="12" spans="1:83" x14ac:dyDescent="0.25">
      <c r="A12" s="3"/>
      <c r="B12" s="27" t="s">
        <v>22</v>
      </c>
      <c r="C12" s="55">
        <v>203</v>
      </c>
      <c r="D12" s="44">
        <f t="shared" si="42"/>
        <v>116.27240964545507</v>
      </c>
      <c r="E12" s="56">
        <v>2686</v>
      </c>
      <c r="F12" s="57">
        <f t="shared" si="43"/>
        <v>1745.9</v>
      </c>
      <c r="G12" s="40"/>
      <c r="H12" s="40"/>
      <c r="I12" s="40" t="str">
        <f t="shared" si="44"/>
        <v>pUC19 (maxi)</v>
      </c>
      <c r="J12" s="40">
        <f>3000-SUM(J4:J11)</f>
        <v>2387.2328124999999</v>
      </c>
      <c r="K12" s="40">
        <f t="shared" ref="K12:AO12" si="56">3000-SUM(K4:K11)</f>
        <v>2206.5328125000001</v>
      </c>
      <c r="L12" s="40">
        <f t="shared" si="56"/>
        <v>2025.8328124999998</v>
      </c>
      <c r="M12" s="40">
        <f t="shared" si="56"/>
        <v>1845.1328125</v>
      </c>
      <c r="N12" s="40">
        <f t="shared" si="56"/>
        <v>1664.4328125</v>
      </c>
      <c r="O12" s="40">
        <f t="shared" si="56"/>
        <v>1483.7328124999999</v>
      </c>
      <c r="P12" s="40">
        <f t="shared" si="56"/>
        <v>1122.3328124999998</v>
      </c>
      <c r="Q12" s="40">
        <f t="shared" si="56"/>
        <v>3000</v>
      </c>
      <c r="R12" s="40">
        <f t="shared" si="56"/>
        <v>2316.5656250000002</v>
      </c>
      <c r="S12" s="40">
        <f t="shared" si="56"/>
        <v>2135.8656249999999</v>
      </c>
      <c r="T12" s="40">
        <f t="shared" si="56"/>
        <v>1955.1656250000001</v>
      </c>
      <c r="U12" s="40">
        <f t="shared" si="56"/>
        <v>1774.465625</v>
      </c>
      <c r="V12" s="40">
        <f t="shared" si="56"/>
        <v>1593.765625</v>
      </c>
      <c r="W12" s="40">
        <f t="shared" si="56"/>
        <v>1413.065625</v>
      </c>
      <c r="X12" s="40">
        <f t="shared" si="56"/>
        <v>1051.6656249999999</v>
      </c>
      <c r="Y12" s="40">
        <f t="shared" si="56"/>
        <v>1079.4125000000004</v>
      </c>
      <c r="Z12" s="40">
        <f t="shared" si="56"/>
        <v>2175.2312500000003</v>
      </c>
      <c r="AA12" s="40">
        <f t="shared" si="56"/>
        <v>1994.5312500000002</v>
      </c>
      <c r="AB12" s="40">
        <f t="shared" si="56"/>
        <v>1813.8312499999997</v>
      </c>
      <c r="AC12" s="40">
        <f t="shared" si="56"/>
        <v>1633.1312499999999</v>
      </c>
      <c r="AD12" s="40">
        <f t="shared" si="56"/>
        <v>1452.4312499999999</v>
      </c>
      <c r="AE12" s="40">
        <f t="shared" si="56"/>
        <v>1271.7312499999998</v>
      </c>
      <c r="AF12" s="40">
        <f t="shared" si="56"/>
        <v>910.33125000000018</v>
      </c>
      <c r="AG12" s="40">
        <f t="shared" si="56"/>
        <v>3000</v>
      </c>
      <c r="AH12" s="40">
        <f t="shared" si="56"/>
        <v>1892.5625000000002</v>
      </c>
      <c r="AI12" s="40">
        <f t="shared" si="56"/>
        <v>1711.8625000000004</v>
      </c>
      <c r="AJ12" s="40">
        <f t="shared" si="56"/>
        <v>1531.1625000000004</v>
      </c>
      <c r="AK12" s="40">
        <f t="shared" si="56"/>
        <v>1350.4625000000005</v>
      </c>
      <c r="AL12" s="40">
        <f t="shared" si="56"/>
        <v>1169.7625000000005</v>
      </c>
      <c r="AM12" s="40">
        <f t="shared" si="56"/>
        <v>989.06250000000045</v>
      </c>
      <c r="AN12" s="40">
        <f t="shared" si="56"/>
        <v>627.66249999999945</v>
      </c>
      <c r="AO12" s="40">
        <f t="shared" si="56"/>
        <v>1079.4125000000004</v>
      </c>
      <c r="AP12" s="40"/>
      <c r="AQ12" s="52"/>
      <c r="AR12" s="58" t="str">
        <f t="shared" si="6"/>
        <v>pUC19 (maxi)</v>
      </c>
      <c r="AS12" s="22">
        <f t="shared" si="7"/>
        <v>43.5061616761868</v>
      </c>
      <c r="AT12" s="22">
        <f t="shared" si="8"/>
        <v>40.212991703940141</v>
      </c>
      <c r="AU12" s="22">
        <f t="shared" si="9"/>
        <v>36.91982173169346</v>
      </c>
      <c r="AV12" s="22">
        <f t="shared" si="10"/>
        <v>33.626651759446808</v>
      </c>
      <c r="AW12" s="22">
        <f t="shared" si="11"/>
        <v>30.333481787200142</v>
      </c>
      <c r="AX12" s="22">
        <f t="shared" si="12"/>
        <v>27.040311814953473</v>
      </c>
      <c r="AY12" s="22">
        <f t="shared" si="13"/>
        <v>20.453971870460137</v>
      </c>
      <c r="AZ12" s="22">
        <f t="shared" si="14"/>
        <v>54.673546855229652</v>
      </c>
      <c r="BA12" s="22">
        <f t="shared" si="15"/>
        <v>42.218286413883959</v>
      </c>
      <c r="BB12" s="22">
        <f t="shared" si="16"/>
        <v>38.925116441637286</v>
      </c>
      <c r="BC12" s="22">
        <f t="shared" si="17"/>
        <v>35.63194646939062</v>
      </c>
      <c r="BD12" s="22">
        <f t="shared" si="18"/>
        <v>32.338776497143954</v>
      </c>
      <c r="BE12" s="22">
        <f t="shared" si="19"/>
        <v>29.045606524897291</v>
      </c>
      <c r="BF12" s="22">
        <f t="shared" si="20"/>
        <v>25.752436552650625</v>
      </c>
      <c r="BG12" s="22">
        <f t="shared" si="21"/>
        <v>19.166096608157286</v>
      </c>
      <c r="BH12" s="22">
        <f t="shared" si="22"/>
        <v>19.671769964956866</v>
      </c>
      <c r="BI12" s="22">
        <f t="shared" si="23"/>
        <v>39.642535889278257</v>
      </c>
      <c r="BJ12" s="22">
        <f t="shared" si="24"/>
        <v>36.349365917031591</v>
      </c>
      <c r="BK12" s="22">
        <f t="shared" si="25"/>
        <v>33.056195944784918</v>
      </c>
      <c r="BL12" s="22">
        <f t="shared" si="26"/>
        <v>29.763025972538255</v>
      </c>
      <c r="BM12" s="22">
        <f t="shared" si="27"/>
        <v>26.469856000291585</v>
      </c>
      <c r="BN12" s="22">
        <f t="shared" si="28"/>
        <v>23.176686028044919</v>
      </c>
      <c r="BO12" s="22">
        <f t="shared" si="29"/>
        <v>16.590346083551594</v>
      </c>
      <c r="BP12" s="22">
        <f t="shared" si="30"/>
        <v>54.673546855229652</v>
      </c>
      <c r="BQ12" s="22">
        <f t="shared" si="31"/>
        <v>34.49103484006686</v>
      </c>
      <c r="BR12" s="22">
        <f t="shared" si="32"/>
        <v>31.197864867820201</v>
      </c>
      <c r="BS12" s="22">
        <f t="shared" si="33"/>
        <v>27.904694895573535</v>
      </c>
      <c r="BT12" s="22">
        <f t="shared" si="34"/>
        <v>24.611524923326865</v>
      </c>
      <c r="BU12" s="22">
        <f t="shared" si="35"/>
        <v>21.318354951080199</v>
      </c>
      <c r="BV12" s="22">
        <f t="shared" si="36"/>
        <v>18.025184978833533</v>
      </c>
      <c r="BW12" s="22">
        <f t="shared" si="37"/>
        <v>11.438845034340183</v>
      </c>
      <c r="BX12" s="22">
        <f t="shared" si="38"/>
        <v>19.671769964956866</v>
      </c>
      <c r="BY12" s="40">
        <f t="shared" si="49"/>
        <v>4.1159186422413789</v>
      </c>
      <c r="BZ12" s="40" t="str">
        <f t="shared" si="39"/>
        <v>pUC19 (maxi)</v>
      </c>
      <c r="CA12" s="40">
        <f t="shared" si="40"/>
        <v>1.0756875886004352E-2</v>
      </c>
      <c r="CB12" s="40">
        <f t="shared" si="41"/>
        <v>92.514431573275857</v>
      </c>
      <c r="CC12" s="40"/>
      <c r="CD12" s="40"/>
      <c r="CE12" s="40"/>
    </row>
    <row r="13" spans="1:83" x14ac:dyDescent="0.25">
      <c r="A13" s="3"/>
      <c r="B13" s="27"/>
      <c r="C13" s="55"/>
      <c r="D13" s="46"/>
      <c r="E13" s="56"/>
      <c r="F13" s="57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52"/>
      <c r="AR13" s="59" t="s">
        <v>23</v>
      </c>
      <c r="AS13" s="22">
        <f xml:space="preserve"> $AQ$2 * AS4/$D$4 + $AQ$2*AS5/$D$5 + $AQ$2*AS6/$D$6 + $AQ$2*AS7/$D$7 + $AQ$2*AS8/$D$8  + $AQ$2*AS9/$D$9 + $AQ$2*AS10/$D$10 + $AQ$2*AS11/$D$11 +  $AQ$2*AS12/$D$12</f>
        <v>5.1281099213835883</v>
      </c>
      <c r="AT13" s="22">
        <f t="shared" ref="AT13:BW13" si="57" xml:space="preserve"> $AQ$2 * AT4/$D$4 + $AQ$2*AT5/$D$5 + $AQ$2*AT6/$D$6 + $AQ$2*AT7/$D$7 + $AQ$2*AT8/$D$8  + $AQ$2*AT9/$D$9 + $AQ$2*AT10/$D$10 + $AQ$2*AT11/$D$11 +  $AQ$2*AT12/$D$12</f>
        <v>4.9840059070682674</v>
      </c>
      <c r="AU13" s="22">
        <f t="shared" si="57"/>
        <v>4.8399018927529465</v>
      </c>
      <c r="AV13" s="22">
        <f t="shared" si="57"/>
        <v>4.6957978784376264</v>
      </c>
      <c r="AW13" s="22">
        <f t="shared" si="57"/>
        <v>4.5516938641223064</v>
      </c>
      <c r="AX13" s="22">
        <f t="shared" si="57"/>
        <v>4.4075898498069854</v>
      </c>
      <c r="AY13" s="22">
        <f t="shared" si="57"/>
        <v>4.1193818211763435</v>
      </c>
      <c r="AZ13" s="22">
        <f t="shared" si="57"/>
        <v>5.1724137931034484</v>
      </c>
      <c r="BA13" s="22">
        <f t="shared" si="57"/>
        <v>5.5161180926096902</v>
      </c>
      <c r="BB13" s="22">
        <f t="shared" si="57"/>
        <v>5.3720140782943693</v>
      </c>
      <c r="BC13" s="22">
        <f t="shared" si="57"/>
        <v>5.2279100639790483</v>
      </c>
      <c r="BD13" s="22">
        <f t="shared" si="57"/>
        <v>5.0838060496637283</v>
      </c>
      <c r="BE13" s="22">
        <f t="shared" si="57"/>
        <v>4.9397020353484073</v>
      </c>
      <c r="BF13" s="22">
        <f t="shared" si="57"/>
        <v>4.7955980210330882</v>
      </c>
      <c r="BG13" s="22">
        <f t="shared" si="57"/>
        <v>4.5073899924024463</v>
      </c>
      <c r="BH13" s="22">
        <f t="shared" si="57"/>
        <v>7.195699055547359</v>
      </c>
      <c r="BI13" s="22">
        <f t="shared" si="57"/>
        <v>6.2921344350618931</v>
      </c>
      <c r="BJ13" s="22">
        <f t="shared" si="57"/>
        <v>6.148030420746573</v>
      </c>
      <c r="BK13" s="22">
        <f t="shared" si="57"/>
        <v>6.0039264064312521</v>
      </c>
      <c r="BL13" s="22">
        <f t="shared" si="57"/>
        <v>5.8598223921159311</v>
      </c>
      <c r="BM13" s="22">
        <f t="shared" si="57"/>
        <v>5.7157183778006111</v>
      </c>
      <c r="BN13" s="22">
        <f t="shared" si="57"/>
        <v>5.5716143634852902</v>
      </c>
      <c r="BO13" s="22">
        <f t="shared" si="57"/>
        <v>5.2834063348546501</v>
      </c>
      <c r="BP13" s="22">
        <f t="shared" si="57"/>
        <v>5.1724137931034484</v>
      </c>
      <c r="BQ13" s="22">
        <f t="shared" si="57"/>
        <v>7.8441671199662997</v>
      </c>
      <c r="BR13" s="22">
        <f t="shared" si="57"/>
        <v>7.7000631056509805</v>
      </c>
      <c r="BS13" s="22">
        <f t="shared" si="57"/>
        <v>7.5559590913356587</v>
      </c>
      <c r="BT13" s="22">
        <f t="shared" si="57"/>
        <v>7.4118550770203386</v>
      </c>
      <c r="BU13" s="22">
        <f t="shared" si="57"/>
        <v>7.2677510627050186</v>
      </c>
      <c r="BV13" s="22">
        <f t="shared" si="57"/>
        <v>7.1236470483896985</v>
      </c>
      <c r="BW13" s="22">
        <f t="shared" si="57"/>
        <v>6.8354390197590558</v>
      </c>
      <c r="BX13" s="22">
        <f xml:space="preserve"> $AQ$2 * BX4/$D$4 + $AQ$2*BX5/$D$5 + $AQ$2*BX6/$D$6 + $AQ$2*BX7/$D$7 + $AQ$2*BX8/$D$8  + $AQ$2*BX9/$D$9 + $AQ$2*BX10/$D$10 + $AQ$2*BX11/$D$11 +  $AQ$2*BX12/$D$12</f>
        <v>7.195699055547359</v>
      </c>
      <c r="BY13" s="40"/>
      <c r="BZ13" s="40" t="s">
        <v>136</v>
      </c>
      <c r="CA13" s="40"/>
      <c r="CB13" s="40"/>
      <c r="CC13" s="40"/>
      <c r="CD13" s="40"/>
      <c r="CE13" s="40"/>
    </row>
    <row r="14" spans="1:83" x14ac:dyDescent="0.25">
      <c r="A14" s="3"/>
      <c r="B14" s="3"/>
      <c r="C14" s="60"/>
      <c r="D14" s="60"/>
      <c r="E14" s="44"/>
      <c r="F14" s="61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62" t="s">
        <v>24</v>
      </c>
      <c r="AS14" s="63">
        <f>$AQ$2-AS13</f>
        <v>5.8718900786164117</v>
      </c>
      <c r="AT14" s="63">
        <f t="shared" ref="AT14:BX14" si="58">$AQ$2-AT13</f>
        <v>6.0159940929317326</v>
      </c>
      <c r="AU14" s="63">
        <f t="shared" si="58"/>
        <v>6.1600981072470535</v>
      </c>
      <c r="AV14" s="63">
        <f t="shared" si="58"/>
        <v>6.3042021215623736</v>
      </c>
      <c r="AW14" s="63">
        <f t="shared" si="58"/>
        <v>6.4483061358776936</v>
      </c>
      <c r="AX14" s="63">
        <f t="shared" si="58"/>
        <v>6.5924101501930146</v>
      </c>
      <c r="AY14" s="63">
        <f t="shared" si="58"/>
        <v>6.8806181788236565</v>
      </c>
      <c r="AZ14" s="63">
        <f t="shared" si="58"/>
        <v>5.8275862068965516</v>
      </c>
      <c r="BA14" s="63">
        <f t="shared" si="58"/>
        <v>5.4838819073903098</v>
      </c>
      <c r="BB14" s="63">
        <f t="shared" si="58"/>
        <v>5.6279859217056307</v>
      </c>
      <c r="BC14" s="63">
        <f t="shared" si="58"/>
        <v>5.7720899360209517</v>
      </c>
      <c r="BD14" s="63">
        <f t="shared" si="58"/>
        <v>5.9161939503362717</v>
      </c>
      <c r="BE14" s="63">
        <f t="shared" si="58"/>
        <v>6.0602979646515927</v>
      </c>
      <c r="BF14" s="63">
        <f t="shared" si="58"/>
        <v>6.2044019789669118</v>
      </c>
      <c r="BG14" s="63">
        <f t="shared" si="58"/>
        <v>6.4926100075975537</v>
      </c>
      <c r="BH14" s="63">
        <f t="shared" si="58"/>
        <v>3.804300944452641</v>
      </c>
      <c r="BI14" s="63">
        <f t="shared" si="58"/>
        <v>4.7078655649381069</v>
      </c>
      <c r="BJ14" s="63">
        <f t="shared" si="58"/>
        <v>4.851969579253427</v>
      </c>
      <c r="BK14" s="63">
        <f t="shared" si="58"/>
        <v>4.9960735935687479</v>
      </c>
      <c r="BL14" s="63">
        <f t="shared" si="58"/>
        <v>5.1401776078840689</v>
      </c>
      <c r="BM14" s="63">
        <f t="shared" si="58"/>
        <v>5.2842816221993889</v>
      </c>
      <c r="BN14" s="63">
        <f t="shared" si="58"/>
        <v>5.4283856365147098</v>
      </c>
      <c r="BO14" s="63">
        <f t="shared" si="58"/>
        <v>5.7165936651453499</v>
      </c>
      <c r="BP14" s="63">
        <f t="shared" si="58"/>
        <v>5.8275862068965516</v>
      </c>
      <c r="BQ14" s="63">
        <f t="shared" si="58"/>
        <v>3.1558328800337003</v>
      </c>
      <c r="BR14" s="63">
        <f t="shared" si="58"/>
        <v>3.2999368943490195</v>
      </c>
      <c r="BS14" s="63">
        <f t="shared" si="58"/>
        <v>3.4440409086643413</v>
      </c>
      <c r="BT14" s="63">
        <f t="shared" si="58"/>
        <v>3.5881449229796614</v>
      </c>
      <c r="BU14" s="63">
        <f t="shared" si="58"/>
        <v>3.7322489372949814</v>
      </c>
      <c r="BV14" s="63">
        <f t="shared" si="58"/>
        <v>3.8763529516103015</v>
      </c>
      <c r="BW14" s="63">
        <f t="shared" si="58"/>
        <v>4.1645609802409442</v>
      </c>
      <c r="BX14" s="63">
        <f t="shared" si="58"/>
        <v>3.804300944452641</v>
      </c>
      <c r="BY14" s="40"/>
      <c r="BZ14" s="40" t="s">
        <v>138</v>
      </c>
      <c r="CA14" s="40"/>
      <c r="CB14" s="40"/>
      <c r="CC14" s="40"/>
      <c r="CD14" s="40"/>
      <c r="CE14" s="40"/>
    </row>
    <row r="15" spans="1:83" x14ac:dyDescent="0.25">
      <c r="A15" s="3"/>
      <c r="B15" s="3"/>
      <c r="C15" s="44"/>
      <c r="D15" s="44"/>
      <c r="E15" s="44"/>
      <c r="F15" s="61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 t="s">
        <v>25</v>
      </c>
      <c r="AS15" s="40" t="s">
        <v>26</v>
      </c>
      <c r="AT15" s="40" t="s">
        <v>27</v>
      </c>
      <c r="AU15" s="40" t="s">
        <v>28</v>
      </c>
      <c r="AV15" s="40" t="s">
        <v>29</v>
      </c>
      <c r="AW15" s="40" t="s">
        <v>30</v>
      </c>
      <c r="AX15" s="40" t="s">
        <v>31</v>
      </c>
      <c r="AY15" s="40" t="s">
        <v>32</v>
      </c>
      <c r="AZ15" s="40" t="s">
        <v>33</v>
      </c>
      <c r="BA15" s="40" t="s">
        <v>34</v>
      </c>
      <c r="BB15" s="40" t="s">
        <v>35</v>
      </c>
      <c r="BC15" s="40" t="s">
        <v>36</v>
      </c>
      <c r="BD15" s="40" t="s">
        <v>37</v>
      </c>
      <c r="BE15" s="40" t="s">
        <v>38</v>
      </c>
      <c r="BF15" s="40" t="s">
        <v>39</v>
      </c>
      <c r="BG15" s="40" t="s">
        <v>40</v>
      </c>
      <c r="BH15" s="40" t="s">
        <v>41</v>
      </c>
      <c r="BI15" s="40" t="s">
        <v>42</v>
      </c>
      <c r="BJ15" s="40" t="s">
        <v>43</v>
      </c>
      <c r="BK15" s="40" t="s">
        <v>44</v>
      </c>
      <c r="BL15" s="40" t="s">
        <v>45</v>
      </c>
      <c r="BM15" s="40" t="s">
        <v>46</v>
      </c>
      <c r="BN15" s="40" t="s">
        <v>47</v>
      </c>
      <c r="BO15" s="40" t="s">
        <v>48</v>
      </c>
      <c r="BP15" s="40" t="s">
        <v>49</v>
      </c>
      <c r="BQ15" s="40" t="s">
        <v>50</v>
      </c>
      <c r="BR15" s="40" t="s">
        <v>51</v>
      </c>
      <c r="BS15" s="40" t="s">
        <v>52</v>
      </c>
      <c r="BT15" s="40" t="s">
        <v>53</v>
      </c>
      <c r="BU15" s="40" t="s">
        <v>54</v>
      </c>
      <c r="BV15" s="40" t="s">
        <v>55</v>
      </c>
      <c r="BW15" s="40" t="s">
        <v>56</v>
      </c>
      <c r="BX15" s="40" t="s">
        <v>57</v>
      </c>
      <c r="BY15" s="40"/>
      <c r="BZ15" s="40"/>
      <c r="CA15" s="40"/>
      <c r="CB15" s="40"/>
      <c r="CC15" s="40"/>
      <c r="CD15" s="40"/>
      <c r="CE15" s="40"/>
    </row>
    <row r="16" spans="1:83" x14ac:dyDescent="0.25">
      <c r="A16" s="3"/>
      <c r="B16" s="27"/>
      <c r="C16" s="38"/>
      <c r="D16" s="38"/>
      <c r="E16" s="29"/>
      <c r="F16" s="10"/>
      <c r="G16" s="3"/>
      <c r="H16" s="3"/>
      <c r="I16" s="3"/>
      <c r="J16" s="3"/>
      <c r="K16" s="3">
        <v>377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</row>
    <row r="17" spans="1:76" x14ac:dyDescent="0.25">
      <c r="A17" s="3"/>
      <c r="B17" s="27"/>
      <c r="C17" s="38"/>
      <c r="D17" s="38"/>
      <c r="E17" s="29"/>
      <c r="F17" s="10"/>
      <c r="G17" s="3"/>
      <c r="H17" s="3"/>
      <c r="I17" s="3"/>
      <c r="J17" s="3"/>
      <c r="K17" s="3"/>
      <c r="L17" s="3"/>
      <c r="M17" s="3">
        <f xml:space="preserve"> 50*440.8/50 - 50</f>
        <v>390.8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</row>
    <row r="18" spans="1:76" x14ac:dyDescent="0.25">
      <c r="A18" s="3"/>
      <c r="B18" s="27"/>
      <c r="C18" s="38"/>
      <c r="D18" s="38"/>
      <c r="E18" s="29"/>
      <c r="F18" s="10"/>
      <c r="G18" s="3"/>
      <c r="H18" s="3"/>
      <c r="M18">
        <f>(50*420)/45 - 50</f>
        <v>416.66666666666669</v>
      </c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>
        <f>AT5-AS5</f>
        <v>0</v>
      </c>
      <c r="AU18" s="3">
        <f t="shared" ref="AU18:AV18" si="59">AU5-AT5</f>
        <v>0</v>
      </c>
      <c r="AV18" s="3">
        <f t="shared" si="59"/>
        <v>0</v>
      </c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</row>
    <row r="19" spans="1:76" x14ac:dyDescent="0.25">
      <c r="A19" s="3"/>
      <c r="B19" s="27"/>
      <c r="C19" s="38"/>
      <c r="D19" s="38"/>
      <c r="E19" s="29"/>
      <c r="F19" s="10"/>
      <c r="G19" s="3"/>
      <c r="H19" s="3"/>
      <c r="M19">
        <f>(100*294.5)/50 - 100</f>
        <v>489</v>
      </c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</row>
    <row r="20" spans="1:76" x14ac:dyDescent="0.25">
      <c r="A20" s="3"/>
      <c r="B20" s="27"/>
      <c r="C20" s="38"/>
      <c r="D20" s="38"/>
      <c r="E20" s="29"/>
      <c r="F20" s="10"/>
      <c r="G20" s="3"/>
      <c r="H20" s="3"/>
      <c r="AH20" s="3"/>
      <c r="AI20" s="3"/>
      <c r="AJ20" s="3"/>
      <c r="AK20" s="3"/>
      <c r="AL20" s="3"/>
      <c r="AM20" s="3"/>
      <c r="AN20" s="3"/>
      <c r="AO20" s="3"/>
      <c r="AP20" s="3"/>
      <c r="AQ20" s="3">
        <v>0.29030295371871873</v>
      </c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</row>
    <row r="21" spans="1:76" x14ac:dyDescent="0.25">
      <c r="A21" s="3"/>
      <c r="B21" s="27"/>
      <c r="C21" s="38"/>
      <c r="D21" s="38"/>
      <c r="E21" s="29"/>
      <c r="F21" s="10"/>
      <c r="G21" s="3"/>
      <c r="H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>
        <f>25*0.25</f>
        <v>6.25</v>
      </c>
      <c r="AV21" s="3" t="s">
        <v>139</v>
      </c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</row>
    <row r="22" spans="1:76" x14ac:dyDescent="0.25">
      <c r="A22" s="3"/>
      <c r="B22" s="3"/>
      <c r="C22" s="8"/>
      <c r="D22" s="8"/>
      <c r="E22" s="8"/>
      <c r="F22" s="10"/>
      <c r="G22" s="3"/>
      <c r="H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43">
        <f>0.00000625</f>
        <v>6.2500000000000003E-6</v>
      </c>
      <c r="AV22" s="3" t="s">
        <v>140</v>
      </c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</row>
    <row r="23" spans="1:76" x14ac:dyDescent="0.25">
      <c r="A23" s="3"/>
      <c r="B23" s="3"/>
      <c r="C23" s="8"/>
      <c r="D23" s="8"/>
      <c r="E23" s="8"/>
      <c r="F23" s="10"/>
      <c r="G23" s="3"/>
      <c r="H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</row>
    <row r="24" spans="1:76" x14ac:dyDescent="0.25">
      <c r="A24" s="3" t="s">
        <v>122</v>
      </c>
      <c r="B24" s="3">
        <f>B30</f>
        <v>8.7499999999999994E-2</v>
      </c>
      <c r="C24" s="8"/>
      <c r="D24" s="8"/>
      <c r="E24" s="8"/>
      <c r="F24" s="10"/>
      <c r="G24" s="3"/>
      <c r="H24" s="3"/>
      <c r="I24" s="3" t="s">
        <v>151</v>
      </c>
      <c r="J24" s="3">
        <v>169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43">
        <v>2.4999999999999999E-7</v>
      </c>
      <c r="AV24" s="3" t="s">
        <v>140</v>
      </c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>
        <v>1.0909090909090908</v>
      </c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</row>
    <row r="25" spans="1:76" x14ac:dyDescent="0.25">
      <c r="A25" s="3" t="s">
        <v>123</v>
      </c>
      <c r="B25" s="3" t="s">
        <v>124</v>
      </c>
      <c r="C25" s="8"/>
      <c r="D25" s="8"/>
      <c r="E25" s="8"/>
      <c r="F25" s="10"/>
      <c r="G25" s="3"/>
      <c r="H25" s="3"/>
      <c r="I25">
        <v>50</v>
      </c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9"/>
      <c r="AU25" s="3">
        <f>AU24/0.000000025</f>
        <v>10</v>
      </c>
      <c r="AV25" s="3" t="s">
        <v>141</v>
      </c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</row>
    <row r="26" spans="1:76" x14ac:dyDescent="0.25">
      <c r="A26" s="3" t="s">
        <v>125</v>
      </c>
      <c r="B26" s="3">
        <f>56.7/9.6</f>
        <v>5.9062500000000009</v>
      </c>
      <c r="C26" s="8"/>
      <c r="D26" s="8"/>
      <c r="E26" s="8"/>
      <c r="F26" s="10"/>
      <c r="G26" s="3"/>
      <c r="H26" s="3"/>
      <c r="I26" s="3">
        <v>167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9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</row>
    <row r="27" spans="1:76" x14ac:dyDescent="0.25">
      <c r="A27" s="3" t="s">
        <v>126</v>
      </c>
      <c r="B27" s="3">
        <v>1</v>
      </c>
      <c r="C27" s="8"/>
      <c r="D27" s="8"/>
      <c r="E27" s="8"/>
      <c r="F27" s="10"/>
      <c r="G27" s="3"/>
      <c r="H27" s="3"/>
      <c r="I27" s="3">
        <v>162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9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</row>
    <row r="28" spans="1:76" x14ac:dyDescent="0.25">
      <c r="A28" s="3" t="s">
        <v>127</v>
      </c>
      <c r="B28" s="3">
        <f>3.5/9.6</f>
        <v>0.36458333333333337</v>
      </c>
      <c r="C28" s="8"/>
      <c r="D28" s="8"/>
      <c r="E28" s="8"/>
      <c r="F28" s="10"/>
      <c r="G28" s="3"/>
      <c r="H28" s="3"/>
      <c r="I28" s="3">
        <v>163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9"/>
      <c r="AU28" s="3">
        <f>(0.365*6 *8) /5/0.025</f>
        <v>140.16</v>
      </c>
      <c r="AV28" s="3" t="s">
        <v>143</v>
      </c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</row>
    <row r="29" spans="1:76" x14ac:dyDescent="0.25">
      <c r="A29" s="3" t="s">
        <v>128</v>
      </c>
      <c r="B29" s="3">
        <v>0.2</v>
      </c>
      <c r="C29" s="8"/>
      <c r="D29" s="8"/>
      <c r="E29" s="8"/>
      <c r="F29" s="10"/>
      <c r="G29" s="3"/>
      <c r="H29" s="3"/>
      <c r="I29" s="3">
        <v>164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9"/>
      <c r="AU29" s="3" t="s">
        <v>142</v>
      </c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</row>
    <row r="30" spans="1:76" x14ac:dyDescent="0.25">
      <c r="A30" s="3" t="s">
        <v>129</v>
      </c>
      <c r="B30" s="40">
        <f>0.84/9.6</f>
        <v>8.7499999999999994E-2</v>
      </c>
      <c r="C30" s="8"/>
      <c r="D30" s="8"/>
      <c r="E30" s="8"/>
      <c r="F30" s="10"/>
      <c r="G30" s="3"/>
      <c r="H30" s="3"/>
      <c r="I30" s="3">
        <v>168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9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</row>
    <row r="31" spans="1:76" x14ac:dyDescent="0.25">
      <c r="A31" s="3" t="s">
        <v>130</v>
      </c>
      <c r="B31" s="40">
        <f>0.32/9.6</f>
        <v>3.3333333333333333E-2</v>
      </c>
      <c r="C31" s="8"/>
      <c r="D31" s="8"/>
      <c r="E31" s="8"/>
      <c r="F31" s="10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9"/>
      <c r="AU31" s="3">
        <v>5</v>
      </c>
      <c r="AV31" s="3" t="s">
        <v>141</v>
      </c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</row>
    <row r="32" spans="1:76" x14ac:dyDescent="0.25">
      <c r="A32" s="3"/>
      <c r="B32" s="3"/>
      <c r="C32" s="8"/>
      <c r="D32" s="8"/>
      <c r="E32" s="8"/>
      <c r="F32" s="10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9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</row>
  </sheetData>
  <conditionalFormatting sqref="AS4:BX13">
    <cfRule type="cellIs" dxfId="1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A173D-40EC-42B4-AAC8-48901962E12F}">
  <dimension ref="A2:M10"/>
  <sheetViews>
    <sheetView workbookViewId="0">
      <selection activeCell="B3" sqref="B3"/>
    </sheetView>
  </sheetViews>
  <sheetFormatPr defaultRowHeight="15" x14ac:dyDescent="0.25"/>
  <sheetData>
    <row r="2" spans="1:13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3" x14ac:dyDescent="0.25">
      <c r="A3" t="s">
        <v>152</v>
      </c>
      <c r="C3" t="s">
        <v>163</v>
      </c>
      <c r="D3" t="s">
        <v>165</v>
      </c>
      <c r="E3" t="s">
        <v>164</v>
      </c>
    </row>
    <row r="4" spans="1:13" x14ac:dyDescent="0.25">
      <c r="A4" t="s">
        <v>153</v>
      </c>
      <c r="B4">
        <v>20</v>
      </c>
      <c r="C4">
        <v>20</v>
      </c>
      <c r="D4">
        <v>20</v>
      </c>
      <c r="E4">
        <v>20</v>
      </c>
    </row>
    <row r="5" spans="1:13" x14ac:dyDescent="0.25">
      <c r="A5" t="s">
        <v>154</v>
      </c>
      <c r="B5">
        <v>16</v>
      </c>
      <c r="C5">
        <v>16</v>
      </c>
      <c r="D5">
        <v>16</v>
      </c>
      <c r="E5">
        <v>16</v>
      </c>
    </row>
    <row r="6" spans="1:13" x14ac:dyDescent="0.25">
      <c r="A6" t="s">
        <v>155</v>
      </c>
      <c r="B6">
        <v>14</v>
      </c>
      <c r="C6">
        <v>14</v>
      </c>
      <c r="D6">
        <v>14</v>
      </c>
      <c r="E6">
        <v>14</v>
      </c>
    </row>
    <row r="7" spans="1:13" x14ac:dyDescent="0.25">
      <c r="A7" t="s">
        <v>156</v>
      </c>
      <c r="B7">
        <v>12</v>
      </c>
      <c r="C7">
        <v>12</v>
      </c>
      <c r="D7">
        <v>12</v>
      </c>
      <c r="E7">
        <v>12</v>
      </c>
    </row>
    <row r="8" spans="1:13" x14ac:dyDescent="0.25">
      <c r="A8" t="s">
        <v>157</v>
      </c>
      <c r="B8">
        <v>10</v>
      </c>
      <c r="C8">
        <v>10</v>
      </c>
      <c r="D8">
        <v>10</v>
      </c>
      <c r="E8">
        <v>10</v>
      </c>
    </row>
    <row r="9" spans="1:13" x14ac:dyDescent="0.25">
      <c r="A9" t="s">
        <v>158</v>
      </c>
      <c r="B9">
        <v>8</v>
      </c>
      <c r="C9">
        <v>8</v>
      </c>
      <c r="D9">
        <v>8</v>
      </c>
      <c r="E9">
        <v>8</v>
      </c>
    </row>
    <row r="10" spans="1:13" x14ac:dyDescent="0.25">
      <c r="A10" t="s">
        <v>159</v>
      </c>
      <c r="B10" t="s">
        <v>160</v>
      </c>
      <c r="C10" t="s">
        <v>162</v>
      </c>
      <c r="D10" t="s">
        <v>161</v>
      </c>
      <c r="E10" s="65">
        <v>45444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54310-ED72-204B-AD00-5333A35A33CD}">
  <dimension ref="A1:GZ32"/>
  <sheetViews>
    <sheetView topLeftCell="FQ1" zoomScale="50" zoomScaleNormal="50" workbookViewId="0">
      <selection activeCell="GO10" sqref="GO10"/>
    </sheetView>
  </sheetViews>
  <sheetFormatPr defaultColWidth="8.85546875" defaultRowHeight="15" x14ac:dyDescent="0.25"/>
  <cols>
    <col min="2" max="2" width="19.7109375" customWidth="1"/>
    <col min="3" max="3" width="14.140625" customWidth="1"/>
    <col min="4" max="4" width="16.42578125" customWidth="1"/>
    <col min="206" max="206" width="18.42578125" customWidth="1"/>
    <col min="207" max="207" width="19.140625" customWidth="1"/>
  </cols>
  <sheetData>
    <row r="1" spans="1:20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2" t="s">
        <v>6</v>
      </c>
      <c r="J1" s="4">
        <v>1</v>
      </c>
      <c r="K1" s="4">
        <v>2</v>
      </c>
      <c r="L1" s="4">
        <v>3</v>
      </c>
      <c r="M1" s="4">
        <v>4</v>
      </c>
      <c r="N1" s="4">
        <v>5</v>
      </c>
      <c r="O1" s="4">
        <v>6</v>
      </c>
      <c r="P1" s="4">
        <v>7</v>
      </c>
      <c r="Q1" s="4">
        <v>8</v>
      </c>
      <c r="R1" s="4">
        <v>9</v>
      </c>
      <c r="S1" s="4">
        <v>10</v>
      </c>
      <c r="T1" s="4">
        <v>11</v>
      </c>
      <c r="U1" s="4">
        <v>12</v>
      </c>
      <c r="V1" s="4">
        <v>13</v>
      </c>
      <c r="W1" s="4">
        <v>14</v>
      </c>
      <c r="X1" s="4">
        <v>15</v>
      </c>
      <c r="Y1" s="4">
        <v>16</v>
      </c>
      <c r="Z1" s="4">
        <v>17</v>
      </c>
      <c r="AA1" s="4">
        <v>18</v>
      </c>
      <c r="AB1" s="4">
        <v>19</v>
      </c>
      <c r="AC1" s="4">
        <v>20</v>
      </c>
      <c r="AD1" s="4">
        <v>21</v>
      </c>
      <c r="AE1" s="4">
        <v>22</v>
      </c>
      <c r="AF1" s="4">
        <v>23</v>
      </c>
      <c r="AG1" s="4">
        <v>24</v>
      </c>
      <c r="AH1" s="4">
        <v>25</v>
      </c>
      <c r="AI1" s="4">
        <v>26</v>
      </c>
      <c r="AJ1" s="4">
        <v>27</v>
      </c>
      <c r="AK1" s="4">
        <v>28</v>
      </c>
      <c r="AL1" s="4">
        <v>29</v>
      </c>
      <c r="AM1" s="4">
        <v>30</v>
      </c>
      <c r="AN1" s="4">
        <v>31</v>
      </c>
      <c r="AO1" s="4">
        <v>32</v>
      </c>
      <c r="AP1" s="4">
        <v>33</v>
      </c>
      <c r="AQ1" s="4">
        <v>34</v>
      </c>
      <c r="AR1" s="4">
        <v>35</v>
      </c>
      <c r="AS1" s="4">
        <v>36</v>
      </c>
      <c r="AT1" s="4">
        <v>37</v>
      </c>
      <c r="AU1" s="4">
        <v>38</v>
      </c>
      <c r="AV1" s="4">
        <v>39</v>
      </c>
      <c r="AW1" s="4">
        <v>40</v>
      </c>
      <c r="AX1" s="4">
        <v>41</v>
      </c>
      <c r="AY1" s="4">
        <v>42</v>
      </c>
      <c r="AZ1" s="4">
        <v>43</v>
      </c>
      <c r="BA1" s="4">
        <v>44</v>
      </c>
      <c r="BB1" s="4">
        <v>45</v>
      </c>
      <c r="BC1" s="4">
        <v>46</v>
      </c>
      <c r="BD1" s="4">
        <v>47</v>
      </c>
      <c r="BE1" s="4">
        <v>48</v>
      </c>
      <c r="BF1" s="4">
        <v>49</v>
      </c>
      <c r="BG1" s="4">
        <v>50</v>
      </c>
      <c r="BH1" s="4">
        <v>51</v>
      </c>
      <c r="BI1" s="4">
        <v>52</v>
      </c>
      <c r="BJ1" s="4">
        <v>53</v>
      </c>
      <c r="BK1" s="4">
        <v>54</v>
      </c>
      <c r="BL1" s="4">
        <v>55</v>
      </c>
      <c r="BM1" s="4">
        <v>56</v>
      </c>
      <c r="BN1" s="4">
        <v>57</v>
      </c>
      <c r="BO1" s="4">
        <v>58</v>
      </c>
      <c r="BP1" s="4">
        <v>59</v>
      </c>
      <c r="BQ1" s="4">
        <v>60</v>
      </c>
      <c r="BR1" s="4">
        <v>61</v>
      </c>
      <c r="BS1" s="4">
        <v>62</v>
      </c>
      <c r="BT1" s="4">
        <v>63</v>
      </c>
      <c r="BU1" s="4">
        <v>64</v>
      </c>
      <c r="BV1" s="4">
        <v>65</v>
      </c>
      <c r="BW1" s="4">
        <v>66</v>
      </c>
      <c r="BX1" s="4">
        <v>67</v>
      </c>
      <c r="BY1" s="4">
        <v>68</v>
      </c>
      <c r="BZ1" s="4">
        <v>69</v>
      </c>
      <c r="CA1" s="4">
        <v>70</v>
      </c>
      <c r="CB1" s="4">
        <v>71</v>
      </c>
      <c r="CC1" s="4">
        <v>72</v>
      </c>
      <c r="CD1" s="4">
        <v>73</v>
      </c>
      <c r="CE1" s="4">
        <v>74</v>
      </c>
      <c r="CF1" s="4">
        <v>75</v>
      </c>
      <c r="CG1" s="4">
        <v>76</v>
      </c>
      <c r="CH1" s="4">
        <v>77</v>
      </c>
      <c r="CI1" s="4">
        <v>78</v>
      </c>
      <c r="CJ1" s="4">
        <v>79</v>
      </c>
      <c r="CK1" s="4">
        <v>80</v>
      </c>
      <c r="CL1" s="4">
        <v>81</v>
      </c>
      <c r="CM1" s="4">
        <v>82</v>
      </c>
      <c r="CN1" s="4">
        <v>83</v>
      </c>
      <c r="CO1" s="4">
        <v>84</v>
      </c>
      <c r="CP1" s="4">
        <v>85</v>
      </c>
      <c r="CQ1" s="4">
        <v>86</v>
      </c>
      <c r="CR1" s="4">
        <v>87</v>
      </c>
      <c r="CS1" s="4">
        <v>88</v>
      </c>
      <c r="CT1" s="4">
        <v>89</v>
      </c>
      <c r="CU1" s="4">
        <v>90</v>
      </c>
      <c r="CV1" s="4">
        <v>91</v>
      </c>
      <c r="CW1" s="4">
        <v>92</v>
      </c>
      <c r="CX1" s="4">
        <v>93</v>
      </c>
      <c r="CY1" s="4">
        <v>94</v>
      </c>
      <c r="CZ1" s="4">
        <v>95</v>
      </c>
      <c r="DA1" s="4">
        <v>96</v>
      </c>
      <c r="DB1" s="5" t="s">
        <v>7</v>
      </c>
      <c r="DC1" s="3" t="s">
        <v>8</v>
      </c>
      <c r="DD1" s="6" t="s">
        <v>9</v>
      </c>
      <c r="DE1" s="4">
        <v>1</v>
      </c>
      <c r="DF1" s="4">
        <v>2</v>
      </c>
      <c r="DG1" s="4">
        <v>3</v>
      </c>
      <c r="DH1" s="4">
        <v>4</v>
      </c>
      <c r="DI1" s="4">
        <v>5</v>
      </c>
      <c r="DJ1" s="4">
        <v>6</v>
      </c>
      <c r="DK1" s="4">
        <v>7</v>
      </c>
      <c r="DL1" s="4">
        <v>8</v>
      </c>
      <c r="DM1" s="4">
        <v>9</v>
      </c>
      <c r="DN1" s="4">
        <v>10</v>
      </c>
      <c r="DO1" s="4">
        <v>11</v>
      </c>
      <c r="DP1" s="4">
        <v>12</v>
      </c>
      <c r="DQ1" s="4">
        <v>13</v>
      </c>
      <c r="DR1" s="4">
        <v>14</v>
      </c>
      <c r="DS1" s="4">
        <v>15</v>
      </c>
      <c r="DT1" s="4">
        <v>16</v>
      </c>
      <c r="DU1" s="4">
        <v>17</v>
      </c>
      <c r="DV1" s="4">
        <v>18</v>
      </c>
      <c r="DW1" s="4">
        <v>19</v>
      </c>
      <c r="DX1" s="4">
        <v>20</v>
      </c>
      <c r="DY1" s="4">
        <v>21</v>
      </c>
      <c r="DZ1" s="4">
        <v>22</v>
      </c>
      <c r="EA1" s="4">
        <v>23</v>
      </c>
      <c r="EB1" s="4">
        <v>24</v>
      </c>
      <c r="EC1" s="4">
        <v>25</v>
      </c>
      <c r="ED1" s="4">
        <v>26</v>
      </c>
      <c r="EE1" s="4">
        <v>27</v>
      </c>
      <c r="EF1" s="4">
        <v>28</v>
      </c>
      <c r="EG1" s="4">
        <v>29</v>
      </c>
      <c r="EH1" s="4">
        <v>30</v>
      </c>
      <c r="EI1" s="4">
        <v>31</v>
      </c>
      <c r="EJ1" s="4">
        <v>32</v>
      </c>
      <c r="EK1" s="4">
        <v>33</v>
      </c>
      <c r="EL1" s="4">
        <v>34</v>
      </c>
      <c r="EM1" s="4">
        <v>35</v>
      </c>
      <c r="EN1" s="4">
        <v>36</v>
      </c>
      <c r="EO1" s="4">
        <v>37</v>
      </c>
      <c r="EP1" s="4">
        <v>38</v>
      </c>
      <c r="EQ1" s="4">
        <v>39</v>
      </c>
      <c r="ER1" s="4">
        <v>40</v>
      </c>
      <c r="ES1" s="4">
        <v>41</v>
      </c>
      <c r="ET1" s="4">
        <v>42</v>
      </c>
      <c r="EU1" s="4">
        <v>43</v>
      </c>
      <c r="EV1" s="4">
        <v>44</v>
      </c>
      <c r="EW1" s="4">
        <v>45</v>
      </c>
      <c r="EX1" s="4">
        <v>46</v>
      </c>
      <c r="EY1" s="4">
        <v>47</v>
      </c>
      <c r="EZ1" s="4">
        <v>48</v>
      </c>
      <c r="FA1" s="4">
        <v>49</v>
      </c>
      <c r="FB1" s="4">
        <v>50</v>
      </c>
      <c r="FC1" s="4">
        <v>51</v>
      </c>
      <c r="FD1" s="4">
        <v>52</v>
      </c>
      <c r="FE1" s="4">
        <v>53</v>
      </c>
      <c r="FF1" s="4">
        <v>54</v>
      </c>
      <c r="FG1" s="4">
        <v>55</v>
      </c>
      <c r="FH1" s="4">
        <v>56</v>
      </c>
      <c r="FI1" s="4">
        <v>57</v>
      </c>
      <c r="FJ1" s="4">
        <v>58</v>
      </c>
      <c r="FK1" s="4">
        <v>59</v>
      </c>
      <c r="FL1" s="4">
        <v>60</v>
      </c>
      <c r="FM1" s="4">
        <v>61</v>
      </c>
      <c r="FN1" s="4">
        <v>62</v>
      </c>
      <c r="FO1" s="4">
        <v>63</v>
      </c>
      <c r="FP1" s="4">
        <v>64</v>
      </c>
      <c r="FQ1" s="4">
        <v>65</v>
      </c>
      <c r="FR1" s="4">
        <v>66</v>
      </c>
      <c r="FS1" s="4">
        <v>67</v>
      </c>
      <c r="FT1" s="4">
        <v>68</v>
      </c>
      <c r="FU1" s="4">
        <v>69</v>
      </c>
      <c r="FV1" s="4">
        <v>70</v>
      </c>
      <c r="FW1" s="4">
        <v>71</v>
      </c>
      <c r="FX1" s="4">
        <v>72</v>
      </c>
      <c r="FY1" s="4">
        <v>73</v>
      </c>
      <c r="FZ1" s="4">
        <v>74</v>
      </c>
      <c r="GA1" s="4">
        <v>75</v>
      </c>
      <c r="GB1" s="4">
        <v>76</v>
      </c>
      <c r="GC1" s="4">
        <v>77</v>
      </c>
      <c r="GD1" s="4">
        <v>78</v>
      </c>
      <c r="GE1" s="4">
        <v>79</v>
      </c>
      <c r="GF1" s="4">
        <v>80</v>
      </c>
      <c r="GG1" s="4">
        <v>81</v>
      </c>
      <c r="GH1" s="4">
        <v>82</v>
      </c>
      <c r="GI1" s="4">
        <v>83</v>
      </c>
      <c r="GJ1" s="4">
        <v>84</v>
      </c>
      <c r="GK1" s="4">
        <v>85</v>
      </c>
      <c r="GL1" s="4">
        <v>86</v>
      </c>
      <c r="GM1" s="4">
        <v>87</v>
      </c>
      <c r="GN1" s="4">
        <v>88</v>
      </c>
      <c r="GO1" s="4">
        <v>89</v>
      </c>
      <c r="GP1" s="4">
        <v>90</v>
      </c>
      <c r="GQ1" s="4">
        <v>91</v>
      </c>
      <c r="GR1" s="4">
        <v>92</v>
      </c>
      <c r="GS1" s="4">
        <v>93</v>
      </c>
      <c r="GT1" s="4">
        <v>94</v>
      </c>
      <c r="GU1" s="4">
        <v>95</v>
      </c>
      <c r="GV1" s="4">
        <v>96</v>
      </c>
    </row>
    <row r="2" spans="1:208" x14ac:dyDescent="0.25">
      <c r="A2" s="7" t="s">
        <v>10</v>
      </c>
      <c r="B2" s="2"/>
      <c r="C2" s="2"/>
      <c r="D2" s="2"/>
      <c r="E2" s="2"/>
      <c r="F2" s="2"/>
      <c r="G2" s="3"/>
      <c r="H2" s="3" t="s">
        <v>11</v>
      </c>
      <c r="I2" s="2" t="s">
        <v>12</v>
      </c>
      <c r="J2" s="8">
        <v>25</v>
      </c>
      <c r="K2" s="8">
        <v>25</v>
      </c>
      <c r="L2" s="8">
        <v>25</v>
      </c>
      <c r="M2" s="8">
        <v>25</v>
      </c>
      <c r="N2" s="8">
        <v>25</v>
      </c>
      <c r="O2" s="8">
        <v>25</v>
      </c>
      <c r="P2" s="8">
        <v>25</v>
      </c>
      <c r="Q2" s="8">
        <v>25</v>
      </c>
      <c r="R2" s="8">
        <v>25</v>
      </c>
      <c r="S2" s="8">
        <v>25</v>
      </c>
      <c r="T2" s="8">
        <v>25</v>
      </c>
      <c r="U2" s="8">
        <v>25</v>
      </c>
      <c r="V2" s="8">
        <v>25</v>
      </c>
      <c r="W2" s="8">
        <v>25</v>
      </c>
      <c r="X2" s="8">
        <v>25</v>
      </c>
      <c r="Y2" s="8">
        <v>25</v>
      </c>
      <c r="Z2" s="8">
        <v>25</v>
      </c>
      <c r="AA2" s="8">
        <v>25</v>
      </c>
      <c r="AB2" s="8">
        <v>25</v>
      </c>
      <c r="AC2" s="8">
        <v>25</v>
      </c>
      <c r="AD2" s="8">
        <v>25</v>
      </c>
      <c r="AE2" s="8">
        <v>25</v>
      </c>
      <c r="AF2" s="8">
        <v>25</v>
      </c>
      <c r="AG2" s="8">
        <v>25</v>
      </c>
      <c r="AH2" s="8">
        <v>25</v>
      </c>
      <c r="AI2" s="8">
        <v>25</v>
      </c>
      <c r="AJ2" s="8">
        <v>25</v>
      </c>
      <c r="AK2" s="8">
        <v>25</v>
      </c>
      <c r="AL2" s="8">
        <v>25</v>
      </c>
      <c r="AM2" s="8">
        <v>25</v>
      </c>
      <c r="AN2" s="8">
        <v>25</v>
      </c>
      <c r="AO2" s="8">
        <v>25</v>
      </c>
      <c r="AP2" s="8">
        <v>25</v>
      </c>
      <c r="AQ2" s="8">
        <v>25</v>
      </c>
      <c r="AR2" s="8">
        <v>25</v>
      </c>
      <c r="AS2" s="8">
        <v>25</v>
      </c>
      <c r="AT2" s="8">
        <v>25</v>
      </c>
      <c r="AU2" s="8">
        <v>25</v>
      </c>
      <c r="AV2" s="8">
        <v>25</v>
      </c>
      <c r="AW2" s="8">
        <v>25</v>
      </c>
      <c r="AX2" s="8">
        <v>25</v>
      </c>
      <c r="AY2" s="8">
        <v>25</v>
      </c>
      <c r="AZ2" s="8">
        <v>25</v>
      </c>
      <c r="BA2" s="8">
        <v>25</v>
      </c>
      <c r="BB2" s="8">
        <v>25</v>
      </c>
      <c r="BC2" s="8">
        <v>25</v>
      </c>
      <c r="BD2" s="8">
        <v>25</v>
      </c>
      <c r="BE2" s="8">
        <v>25</v>
      </c>
      <c r="BF2" s="8">
        <v>25</v>
      </c>
      <c r="BG2" s="8">
        <v>25</v>
      </c>
      <c r="BH2" s="8">
        <v>25</v>
      </c>
      <c r="BI2" s="8">
        <v>25</v>
      </c>
      <c r="BJ2" s="8">
        <v>25</v>
      </c>
      <c r="BK2" s="8">
        <v>25</v>
      </c>
      <c r="BL2" s="8">
        <v>25</v>
      </c>
      <c r="BM2" s="8">
        <v>25</v>
      </c>
      <c r="BN2" s="8">
        <v>25</v>
      </c>
      <c r="BO2" s="8">
        <v>25</v>
      </c>
      <c r="BP2" s="8">
        <v>25</v>
      </c>
      <c r="BQ2" s="8">
        <v>25</v>
      </c>
      <c r="BR2" s="8">
        <v>25</v>
      </c>
      <c r="BS2" s="8">
        <v>25</v>
      </c>
      <c r="BT2" s="8">
        <v>25</v>
      </c>
      <c r="BU2" s="8">
        <v>25</v>
      </c>
      <c r="BV2" s="8">
        <v>25</v>
      </c>
      <c r="BW2" s="8">
        <v>25</v>
      </c>
      <c r="BX2" s="8">
        <v>25</v>
      </c>
      <c r="BY2" s="8">
        <v>25</v>
      </c>
      <c r="BZ2" s="8">
        <v>25</v>
      </c>
      <c r="CA2" s="8">
        <v>25</v>
      </c>
      <c r="CB2" s="8">
        <v>25</v>
      </c>
      <c r="CC2" s="8">
        <v>25</v>
      </c>
      <c r="CD2" s="8">
        <v>25</v>
      </c>
      <c r="CE2" s="8">
        <v>25</v>
      </c>
      <c r="CF2" s="8">
        <v>25</v>
      </c>
      <c r="CG2" s="8">
        <v>25</v>
      </c>
      <c r="CH2" s="8">
        <v>25</v>
      </c>
      <c r="CI2" s="8">
        <v>25</v>
      </c>
      <c r="CJ2" s="8">
        <v>25</v>
      </c>
      <c r="CK2" s="8">
        <v>25</v>
      </c>
      <c r="CL2" s="8">
        <v>25</v>
      </c>
      <c r="CM2" s="8">
        <v>25</v>
      </c>
      <c r="CN2" s="8">
        <v>25</v>
      </c>
      <c r="CO2" s="8">
        <v>25</v>
      </c>
      <c r="CP2" s="8">
        <v>25</v>
      </c>
      <c r="CQ2" s="8">
        <v>25</v>
      </c>
      <c r="CR2" s="8">
        <v>25</v>
      </c>
      <c r="CS2" s="8">
        <v>25</v>
      </c>
      <c r="CT2" s="8">
        <v>25</v>
      </c>
      <c r="CU2" s="8">
        <v>25</v>
      </c>
      <c r="CV2" s="8">
        <v>25</v>
      </c>
      <c r="CW2" s="8">
        <v>25</v>
      </c>
      <c r="CX2" s="8">
        <v>25</v>
      </c>
      <c r="CY2" s="8">
        <v>25</v>
      </c>
      <c r="CZ2" s="8">
        <v>25</v>
      </c>
      <c r="DA2" s="8">
        <v>25</v>
      </c>
      <c r="DB2" s="5">
        <v>4</v>
      </c>
      <c r="DC2" s="3">
        <v>11</v>
      </c>
      <c r="DD2" s="6" t="s">
        <v>13</v>
      </c>
      <c r="DE2" s="9">
        <f>B30*DB2</f>
        <v>0.35</v>
      </c>
      <c r="DF2" s="9">
        <f>DE2</f>
        <v>0.35</v>
      </c>
      <c r="DG2" s="9">
        <f t="shared" ref="DG2:EA2" si="0">DF2</f>
        <v>0.35</v>
      </c>
      <c r="DH2" s="9">
        <f t="shared" si="0"/>
        <v>0.35</v>
      </c>
      <c r="DI2" s="9">
        <f t="shared" si="0"/>
        <v>0.35</v>
      </c>
      <c r="DJ2" s="9">
        <f t="shared" si="0"/>
        <v>0.35</v>
      </c>
      <c r="DK2" s="9">
        <f t="shared" si="0"/>
        <v>0.35</v>
      </c>
      <c r="DL2" s="9">
        <f t="shared" si="0"/>
        <v>0.35</v>
      </c>
      <c r="DM2" s="9">
        <f t="shared" si="0"/>
        <v>0.35</v>
      </c>
      <c r="DN2" s="9">
        <f t="shared" si="0"/>
        <v>0.35</v>
      </c>
      <c r="DO2" s="9">
        <f t="shared" si="0"/>
        <v>0.35</v>
      </c>
      <c r="DP2" s="9">
        <f t="shared" si="0"/>
        <v>0.35</v>
      </c>
      <c r="DQ2" s="9">
        <f t="shared" si="0"/>
        <v>0.35</v>
      </c>
      <c r="DR2" s="9">
        <f t="shared" si="0"/>
        <v>0.35</v>
      </c>
      <c r="DS2" s="9">
        <f t="shared" si="0"/>
        <v>0.35</v>
      </c>
      <c r="DT2" s="9">
        <f t="shared" si="0"/>
        <v>0.35</v>
      </c>
      <c r="DU2" s="9">
        <f t="shared" si="0"/>
        <v>0.35</v>
      </c>
      <c r="DV2" s="9">
        <f t="shared" si="0"/>
        <v>0.35</v>
      </c>
      <c r="DW2" s="9">
        <f t="shared" si="0"/>
        <v>0.35</v>
      </c>
      <c r="DX2" s="9">
        <f t="shared" si="0"/>
        <v>0.35</v>
      </c>
      <c r="DY2" s="9">
        <f t="shared" si="0"/>
        <v>0.35</v>
      </c>
      <c r="DZ2" s="9">
        <f t="shared" si="0"/>
        <v>0.35</v>
      </c>
      <c r="EA2" s="9">
        <f t="shared" si="0"/>
        <v>0.35</v>
      </c>
      <c r="EB2" s="9">
        <f>EA2</f>
        <v>0.35</v>
      </c>
      <c r="EC2" s="9">
        <f t="shared" ref="EC2:GN2" si="1">EB2</f>
        <v>0.35</v>
      </c>
      <c r="ED2" s="9">
        <f t="shared" si="1"/>
        <v>0.35</v>
      </c>
      <c r="EE2" s="9">
        <f t="shared" si="1"/>
        <v>0.35</v>
      </c>
      <c r="EF2" s="9">
        <f t="shared" si="1"/>
        <v>0.35</v>
      </c>
      <c r="EG2" s="9">
        <f t="shared" si="1"/>
        <v>0.35</v>
      </c>
      <c r="EH2" s="9">
        <f t="shared" si="1"/>
        <v>0.35</v>
      </c>
      <c r="EI2" s="9">
        <f t="shared" si="1"/>
        <v>0.35</v>
      </c>
      <c r="EJ2" s="9">
        <f t="shared" si="1"/>
        <v>0.35</v>
      </c>
      <c r="EK2" s="9">
        <f t="shared" si="1"/>
        <v>0.35</v>
      </c>
      <c r="EL2" s="9">
        <f t="shared" si="1"/>
        <v>0.35</v>
      </c>
      <c r="EM2" s="9">
        <f t="shared" si="1"/>
        <v>0.35</v>
      </c>
      <c r="EN2" s="9">
        <f t="shared" si="1"/>
        <v>0.35</v>
      </c>
      <c r="EO2" s="9">
        <f t="shared" si="1"/>
        <v>0.35</v>
      </c>
      <c r="EP2" s="9">
        <f t="shared" si="1"/>
        <v>0.35</v>
      </c>
      <c r="EQ2" s="9">
        <f t="shared" si="1"/>
        <v>0.35</v>
      </c>
      <c r="ER2" s="9">
        <f t="shared" si="1"/>
        <v>0.35</v>
      </c>
      <c r="ES2" s="9">
        <f t="shared" si="1"/>
        <v>0.35</v>
      </c>
      <c r="ET2" s="9">
        <f t="shared" si="1"/>
        <v>0.35</v>
      </c>
      <c r="EU2" s="9">
        <f t="shared" si="1"/>
        <v>0.35</v>
      </c>
      <c r="EV2" s="9">
        <f t="shared" si="1"/>
        <v>0.35</v>
      </c>
      <c r="EW2" s="9">
        <f t="shared" si="1"/>
        <v>0.35</v>
      </c>
      <c r="EX2" s="9">
        <f t="shared" si="1"/>
        <v>0.35</v>
      </c>
      <c r="EY2" s="9">
        <f t="shared" si="1"/>
        <v>0.35</v>
      </c>
      <c r="EZ2" s="9">
        <f t="shared" si="1"/>
        <v>0.35</v>
      </c>
      <c r="FA2" s="9">
        <f t="shared" si="1"/>
        <v>0.35</v>
      </c>
      <c r="FB2" s="9">
        <f t="shared" si="1"/>
        <v>0.35</v>
      </c>
      <c r="FC2" s="9">
        <f t="shared" si="1"/>
        <v>0.35</v>
      </c>
      <c r="FD2" s="9">
        <f t="shared" si="1"/>
        <v>0.35</v>
      </c>
      <c r="FE2" s="9">
        <f t="shared" si="1"/>
        <v>0.35</v>
      </c>
      <c r="FF2" s="9">
        <f t="shared" si="1"/>
        <v>0.35</v>
      </c>
      <c r="FG2" s="9">
        <f t="shared" si="1"/>
        <v>0.35</v>
      </c>
      <c r="FH2" s="9">
        <f t="shared" si="1"/>
        <v>0.35</v>
      </c>
      <c r="FI2" s="9">
        <f t="shared" si="1"/>
        <v>0.35</v>
      </c>
      <c r="FJ2" s="9">
        <f t="shared" si="1"/>
        <v>0.35</v>
      </c>
      <c r="FK2" s="9">
        <f t="shared" si="1"/>
        <v>0.35</v>
      </c>
      <c r="FL2" s="9">
        <f t="shared" si="1"/>
        <v>0.35</v>
      </c>
      <c r="FM2" s="9">
        <f t="shared" si="1"/>
        <v>0.35</v>
      </c>
      <c r="FN2" s="9">
        <f t="shared" si="1"/>
        <v>0.35</v>
      </c>
      <c r="FO2" s="9">
        <f t="shared" si="1"/>
        <v>0.35</v>
      </c>
      <c r="FP2" s="9">
        <f t="shared" si="1"/>
        <v>0.35</v>
      </c>
      <c r="FQ2" s="9">
        <f t="shared" si="1"/>
        <v>0.35</v>
      </c>
      <c r="FR2" s="9">
        <f t="shared" si="1"/>
        <v>0.35</v>
      </c>
      <c r="FS2" s="9">
        <f t="shared" si="1"/>
        <v>0.35</v>
      </c>
      <c r="FT2" s="9">
        <f t="shared" si="1"/>
        <v>0.35</v>
      </c>
      <c r="FU2" s="9">
        <f t="shared" si="1"/>
        <v>0.35</v>
      </c>
      <c r="FV2" s="9">
        <f t="shared" si="1"/>
        <v>0.35</v>
      </c>
      <c r="FW2" s="9">
        <f t="shared" si="1"/>
        <v>0.35</v>
      </c>
      <c r="FX2" s="9">
        <f t="shared" si="1"/>
        <v>0.35</v>
      </c>
      <c r="FY2" s="9">
        <f t="shared" si="1"/>
        <v>0.35</v>
      </c>
      <c r="FZ2" s="9">
        <f t="shared" si="1"/>
        <v>0.35</v>
      </c>
      <c r="GA2" s="9">
        <f t="shared" si="1"/>
        <v>0.35</v>
      </c>
      <c r="GB2" s="9">
        <f t="shared" si="1"/>
        <v>0.35</v>
      </c>
      <c r="GC2" s="9">
        <f t="shared" si="1"/>
        <v>0.35</v>
      </c>
      <c r="GD2" s="9">
        <f t="shared" si="1"/>
        <v>0.35</v>
      </c>
      <c r="GE2" s="9">
        <f t="shared" si="1"/>
        <v>0.35</v>
      </c>
      <c r="GF2" s="9">
        <f t="shared" si="1"/>
        <v>0.35</v>
      </c>
      <c r="GG2" s="9">
        <f t="shared" si="1"/>
        <v>0.35</v>
      </c>
      <c r="GH2" s="9">
        <f t="shared" si="1"/>
        <v>0.35</v>
      </c>
      <c r="GI2" s="9">
        <f t="shared" si="1"/>
        <v>0.35</v>
      </c>
      <c r="GJ2" s="9">
        <f t="shared" si="1"/>
        <v>0.35</v>
      </c>
      <c r="GK2" s="9">
        <f t="shared" si="1"/>
        <v>0.35</v>
      </c>
      <c r="GL2" s="9">
        <f t="shared" si="1"/>
        <v>0.35</v>
      </c>
      <c r="GM2" s="9">
        <f t="shared" si="1"/>
        <v>0.35</v>
      </c>
      <c r="GN2" s="9">
        <f t="shared" si="1"/>
        <v>0.35</v>
      </c>
      <c r="GO2" s="9">
        <f t="shared" ref="GO2:GV2" si="2">GN2</f>
        <v>0.35</v>
      </c>
      <c r="GP2" s="9">
        <f t="shared" si="2"/>
        <v>0.35</v>
      </c>
      <c r="GQ2" s="9">
        <f t="shared" si="2"/>
        <v>0.35</v>
      </c>
      <c r="GR2" s="9">
        <f t="shared" si="2"/>
        <v>0.35</v>
      </c>
      <c r="GS2" s="9">
        <f t="shared" si="2"/>
        <v>0.35</v>
      </c>
      <c r="GT2" s="9">
        <f t="shared" si="2"/>
        <v>0.35</v>
      </c>
      <c r="GU2" s="9">
        <f t="shared" si="2"/>
        <v>0.35</v>
      </c>
      <c r="GV2" s="9">
        <f t="shared" si="2"/>
        <v>0.35</v>
      </c>
    </row>
    <row r="3" spans="1:208" x14ac:dyDescent="0.25">
      <c r="A3" t="s">
        <v>14</v>
      </c>
      <c r="B3" s="2"/>
      <c r="C3" s="2"/>
      <c r="D3" s="2"/>
      <c r="E3" s="2"/>
      <c r="F3" s="2"/>
      <c r="G3" s="3"/>
      <c r="H3" s="3"/>
      <c r="I3" s="10" t="s">
        <v>15</v>
      </c>
      <c r="J3" s="10">
        <f t="shared" ref="J3:AO3" si="3">SUM(J4:J12)</f>
        <v>3000</v>
      </c>
      <c r="K3" s="10">
        <f t="shared" si="3"/>
        <v>3000</v>
      </c>
      <c r="L3" s="10">
        <f t="shared" si="3"/>
        <v>3000</v>
      </c>
      <c r="M3" s="10">
        <f t="shared" si="3"/>
        <v>3000</v>
      </c>
      <c r="N3" s="10">
        <f t="shared" si="3"/>
        <v>3000</v>
      </c>
      <c r="O3" s="10">
        <f t="shared" si="3"/>
        <v>3000</v>
      </c>
      <c r="P3" s="10">
        <f t="shared" si="3"/>
        <v>3000</v>
      </c>
      <c r="Q3" s="10">
        <f t="shared" si="3"/>
        <v>3000</v>
      </c>
      <c r="R3" s="10">
        <f t="shared" si="3"/>
        <v>3000</v>
      </c>
      <c r="S3" s="10">
        <f t="shared" si="3"/>
        <v>3000</v>
      </c>
      <c r="T3" s="10">
        <f t="shared" si="3"/>
        <v>3000</v>
      </c>
      <c r="U3" s="10">
        <f t="shared" si="3"/>
        <v>3000</v>
      </c>
      <c r="V3" s="10">
        <f t="shared" si="3"/>
        <v>3000</v>
      </c>
      <c r="W3" s="10">
        <f t="shared" si="3"/>
        <v>3000</v>
      </c>
      <c r="X3" s="10">
        <f t="shared" si="3"/>
        <v>3000</v>
      </c>
      <c r="Y3" s="10">
        <f t="shared" si="3"/>
        <v>3000</v>
      </c>
      <c r="Z3" s="10">
        <f t="shared" si="3"/>
        <v>3000</v>
      </c>
      <c r="AA3" s="10">
        <f t="shared" si="3"/>
        <v>3000</v>
      </c>
      <c r="AB3" s="10">
        <f t="shared" si="3"/>
        <v>3000</v>
      </c>
      <c r="AC3" s="10">
        <f t="shared" si="3"/>
        <v>3000</v>
      </c>
      <c r="AD3" s="10">
        <f t="shared" si="3"/>
        <v>3000</v>
      </c>
      <c r="AE3" s="10">
        <f t="shared" si="3"/>
        <v>3000</v>
      </c>
      <c r="AF3" s="10">
        <f t="shared" si="3"/>
        <v>3000</v>
      </c>
      <c r="AG3" s="10">
        <f t="shared" si="3"/>
        <v>3000</v>
      </c>
      <c r="AH3" s="10">
        <f t="shared" si="3"/>
        <v>3000</v>
      </c>
      <c r="AI3" s="10">
        <f t="shared" si="3"/>
        <v>3000</v>
      </c>
      <c r="AJ3" s="10">
        <f t="shared" si="3"/>
        <v>3000</v>
      </c>
      <c r="AK3" s="10">
        <f t="shared" si="3"/>
        <v>3000</v>
      </c>
      <c r="AL3" s="10">
        <f t="shared" si="3"/>
        <v>3000</v>
      </c>
      <c r="AM3" s="10">
        <f t="shared" si="3"/>
        <v>3000</v>
      </c>
      <c r="AN3" s="10">
        <f t="shared" si="3"/>
        <v>3000</v>
      </c>
      <c r="AO3" s="10">
        <f t="shared" si="3"/>
        <v>3000</v>
      </c>
      <c r="AP3" s="10">
        <f t="shared" ref="AP3:DA3" si="4">SUM(AP4:AP12)</f>
        <v>3000</v>
      </c>
      <c r="AQ3" s="10">
        <f t="shared" si="4"/>
        <v>3000</v>
      </c>
      <c r="AR3" s="10">
        <f t="shared" si="4"/>
        <v>3000</v>
      </c>
      <c r="AS3" s="10">
        <f t="shared" si="4"/>
        <v>3000</v>
      </c>
      <c r="AT3" s="10">
        <f t="shared" si="4"/>
        <v>3000</v>
      </c>
      <c r="AU3" s="10">
        <f t="shared" si="4"/>
        <v>3000</v>
      </c>
      <c r="AV3" s="10">
        <f t="shared" si="4"/>
        <v>3000</v>
      </c>
      <c r="AW3" s="10">
        <f t="shared" si="4"/>
        <v>3000</v>
      </c>
      <c r="AX3" s="10">
        <f t="shared" si="4"/>
        <v>3000</v>
      </c>
      <c r="AY3" s="10">
        <f t="shared" si="4"/>
        <v>3000</v>
      </c>
      <c r="AZ3" s="10">
        <f t="shared" si="4"/>
        <v>3000</v>
      </c>
      <c r="BA3" s="10">
        <f t="shared" si="4"/>
        <v>3000</v>
      </c>
      <c r="BB3" s="10">
        <f t="shared" si="4"/>
        <v>3000</v>
      </c>
      <c r="BC3" s="10">
        <f t="shared" si="4"/>
        <v>3000</v>
      </c>
      <c r="BD3" s="10">
        <f t="shared" si="4"/>
        <v>3000</v>
      </c>
      <c r="BE3" s="10">
        <f t="shared" si="4"/>
        <v>3000</v>
      </c>
      <c r="BF3" s="10">
        <f t="shared" si="4"/>
        <v>3000</v>
      </c>
      <c r="BG3" s="10">
        <f t="shared" si="4"/>
        <v>3000</v>
      </c>
      <c r="BH3" s="10">
        <f t="shared" si="4"/>
        <v>3000</v>
      </c>
      <c r="BI3" s="10">
        <f t="shared" si="4"/>
        <v>3000</v>
      </c>
      <c r="BJ3" s="10">
        <f t="shared" si="4"/>
        <v>3000</v>
      </c>
      <c r="BK3" s="10">
        <f t="shared" si="4"/>
        <v>3000</v>
      </c>
      <c r="BL3" s="10">
        <f t="shared" si="4"/>
        <v>3000</v>
      </c>
      <c r="BM3" s="10">
        <f t="shared" si="4"/>
        <v>3000</v>
      </c>
      <c r="BN3" s="10">
        <f t="shared" si="4"/>
        <v>3000</v>
      </c>
      <c r="BO3" s="10">
        <f t="shared" si="4"/>
        <v>3000</v>
      </c>
      <c r="BP3" s="10">
        <f t="shared" si="4"/>
        <v>3000</v>
      </c>
      <c r="BQ3" s="10">
        <f t="shared" si="4"/>
        <v>3000</v>
      </c>
      <c r="BR3" s="10">
        <f t="shared" si="4"/>
        <v>3000</v>
      </c>
      <c r="BS3" s="10">
        <f t="shared" si="4"/>
        <v>3000</v>
      </c>
      <c r="BT3" s="10">
        <f t="shared" si="4"/>
        <v>3000</v>
      </c>
      <c r="BU3" s="10">
        <f t="shared" si="4"/>
        <v>3000</v>
      </c>
      <c r="BV3" s="10">
        <f t="shared" si="4"/>
        <v>3000</v>
      </c>
      <c r="BW3" s="10">
        <f t="shared" si="4"/>
        <v>3000</v>
      </c>
      <c r="BX3" s="10">
        <f t="shared" si="4"/>
        <v>3000</v>
      </c>
      <c r="BY3" s="10">
        <f t="shared" si="4"/>
        <v>3000</v>
      </c>
      <c r="BZ3" s="10">
        <f t="shared" si="4"/>
        <v>3000</v>
      </c>
      <c r="CA3" s="10">
        <f t="shared" si="4"/>
        <v>3000</v>
      </c>
      <c r="CB3" s="10">
        <f t="shared" si="4"/>
        <v>3000</v>
      </c>
      <c r="CC3" s="10">
        <f t="shared" si="4"/>
        <v>3000</v>
      </c>
      <c r="CD3" s="10">
        <f t="shared" si="4"/>
        <v>3000</v>
      </c>
      <c r="CE3" s="10">
        <f t="shared" si="4"/>
        <v>3000</v>
      </c>
      <c r="CF3" s="10">
        <f t="shared" si="4"/>
        <v>3000</v>
      </c>
      <c r="CG3" s="10">
        <f t="shared" si="4"/>
        <v>3000</v>
      </c>
      <c r="CH3" s="10">
        <f t="shared" si="4"/>
        <v>3000</v>
      </c>
      <c r="CI3" s="10">
        <f t="shared" si="4"/>
        <v>3000</v>
      </c>
      <c r="CJ3" s="10">
        <f t="shared" si="4"/>
        <v>3000</v>
      </c>
      <c r="CK3" s="10">
        <f t="shared" si="4"/>
        <v>3000</v>
      </c>
      <c r="CL3" s="10">
        <f t="shared" si="4"/>
        <v>3000</v>
      </c>
      <c r="CM3" s="10">
        <f t="shared" si="4"/>
        <v>3000</v>
      </c>
      <c r="CN3" s="10">
        <f t="shared" si="4"/>
        <v>3000</v>
      </c>
      <c r="CO3" s="10">
        <f t="shared" si="4"/>
        <v>3000</v>
      </c>
      <c r="CP3" s="10">
        <f t="shared" si="4"/>
        <v>3000</v>
      </c>
      <c r="CQ3" s="10">
        <f t="shared" si="4"/>
        <v>3000</v>
      </c>
      <c r="CR3" s="10">
        <f t="shared" si="4"/>
        <v>3000</v>
      </c>
      <c r="CS3" s="10">
        <f t="shared" si="4"/>
        <v>3000</v>
      </c>
      <c r="CT3" s="10">
        <f t="shared" si="4"/>
        <v>3000</v>
      </c>
      <c r="CU3" s="10">
        <f t="shared" si="4"/>
        <v>3000</v>
      </c>
      <c r="CV3" s="10">
        <f t="shared" si="4"/>
        <v>3000</v>
      </c>
      <c r="CW3" s="10">
        <f t="shared" si="4"/>
        <v>3000</v>
      </c>
      <c r="CX3" s="10">
        <f t="shared" si="4"/>
        <v>3000</v>
      </c>
      <c r="CY3" s="10">
        <f t="shared" si="4"/>
        <v>3000</v>
      </c>
      <c r="CZ3" s="10">
        <f t="shared" si="4"/>
        <v>3000</v>
      </c>
      <c r="DA3" s="10">
        <f t="shared" si="4"/>
        <v>3000</v>
      </c>
      <c r="DB3" s="3"/>
      <c r="DC3" s="3"/>
      <c r="DD3" s="11" t="s">
        <v>16</v>
      </c>
      <c r="DE3" s="12">
        <f t="shared" ref="DE3:EJ3" si="5">SUM(DE4:DE12)/DE2</f>
        <v>272.72727272727269</v>
      </c>
      <c r="DF3" s="12">
        <f t="shared" si="5"/>
        <v>272.72727272727275</v>
      </c>
      <c r="DG3" s="12">
        <f t="shared" si="5"/>
        <v>272.72727272727269</v>
      </c>
      <c r="DH3" s="12">
        <f t="shared" si="5"/>
        <v>272.72727272727269</v>
      </c>
      <c r="DI3" s="12">
        <f t="shared" si="5"/>
        <v>272.72727272727269</v>
      </c>
      <c r="DJ3" s="12">
        <f t="shared" si="5"/>
        <v>272.72727272727269</v>
      </c>
      <c r="DK3" s="12">
        <f t="shared" si="5"/>
        <v>272.72727272727269</v>
      </c>
      <c r="DL3" s="12">
        <f t="shared" si="5"/>
        <v>272.72727272727275</v>
      </c>
      <c r="DM3" s="12">
        <f t="shared" si="5"/>
        <v>272.72727272727275</v>
      </c>
      <c r="DN3" s="12">
        <f t="shared" si="5"/>
        <v>272.72727272727269</v>
      </c>
      <c r="DO3" s="12">
        <f t="shared" si="5"/>
        <v>272.72727272727275</v>
      </c>
      <c r="DP3" s="12">
        <f t="shared" si="5"/>
        <v>272.72727272727269</v>
      </c>
      <c r="DQ3" s="12">
        <f t="shared" si="5"/>
        <v>272.72727272727269</v>
      </c>
      <c r="DR3" s="12">
        <f t="shared" si="5"/>
        <v>272.72727272727269</v>
      </c>
      <c r="DS3" s="12">
        <f t="shared" si="5"/>
        <v>272.72727272727269</v>
      </c>
      <c r="DT3" s="12">
        <f t="shared" si="5"/>
        <v>272.7272727272728</v>
      </c>
      <c r="DU3" s="12">
        <f t="shared" si="5"/>
        <v>272.72727272727275</v>
      </c>
      <c r="DV3" s="12">
        <f t="shared" si="5"/>
        <v>272.72727272727275</v>
      </c>
      <c r="DW3" s="12">
        <f t="shared" si="5"/>
        <v>272.72727272727269</v>
      </c>
      <c r="DX3" s="12">
        <f t="shared" si="5"/>
        <v>272.72727272727269</v>
      </c>
      <c r="DY3" s="12">
        <f t="shared" si="5"/>
        <v>272.72727272727269</v>
      </c>
      <c r="DZ3" s="12">
        <f t="shared" si="5"/>
        <v>272.72727272727269</v>
      </c>
      <c r="EA3" s="12">
        <f t="shared" si="5"/>
        <v>272.7272727272728</v>
      </c>
      <c r="EB3" s="12">
        <f t="shared" si="5"/>
        <v>272.72727272727275</v>
      </c>
      <c r="EC3" s="12">
        <f t="shared" si="5"/>
        <v>272.72727272727275</v>
      </c>
      <c r="ED3" s="12">
        <f t="shared" si="5"/>
        <v>272.7272727272728</v>
      </c>
      <c r="EE3" s="12">
        <f t="shared" si="5"/>
        <v>272.7272727272728</v>
      </c>
      <c r="EF3" s="12">
        <f t="shared" si="5"/>
        <v>272.7272727272728</v>
      </c>
      <c r="EG3" s="12">
        <f t="shared" si="5"/>
        <v>272.7272727272728</v>
      </c>
      <c r="EH3" s="12">
        <f t="shared" si="5"/>
        <v>272.72727272727275</v>
      </c>
      <c r="EI3" s="12">
        <f t="shared" si="5"/>
        <v>272.72727272727269</v>
      </c>
      <c r="EJ3" s="12">
        <f t="shared" si="5"/>
        <v>272.7272727272728</v>
      </c>
      <c r="EK3" s="12">
        <f t="shared" ref="EK3:FP3" si="6">SUM(EK4:EK12)/EK2</f>
        <v>272.72727272727269</v>
      </c>
      <c r="EL3" s="12">
        <f t="shared" si="6"/>
        <v>272.72727272727269</v>
      </c>
      <c r="EM3" s="12">
        <f t="shared" si="6"/>
        <v>272.72727272727269</v>
      </c>
      <c r="EN3" s="12">
        <f t="shared" si="6"/>
        <v>272.72727272727275</v>
      </c>
      <c r="EO3" s="12">
        <f t="shared" si="6"/>
        <v>272.72727272727269</v>
      </c>
      <c r="EP3" s="12">
        <f t="shared" si="6"/>
        <v>272.72727272727269</v>
      </c>
      <c r="EQ3" s="12">
        <f t="shared" si="6"/>
        <v>272.72727272727269</v>
      </c>
      <c r="ER3" s="12">
        <f t="shared" si="6"/>
        <v>272.72727272727275</v>
      </c>
      <c r="ES3" s="12">
        <f t="shared" si="6"/>
        <v>272.72727272727275</v>
      </c>
      <c r="ET3" s="12">
        <f t="shared" si="6"/>
        <v>272.72727272727275</v>
      </c>
      <c r="EU3" s="12">
        <f t="shared" si="6"/>
        <v>272.72727272727275</v>
      </c>
      <c r="EV3" s="12">
        <f t="shared" si="6"/>
        <v>272.72727272727275</v>
      </c>
      <c r="EW3" s="12">
        <f t="shared" si="6"/>
        <v>272.72727272727269</v>
      </c>
      <c r="EX3" s="12">
        <f t="shared" si="6"/>
        <v>272.72727272727269</v>
      </c>
      <c r="EY3" s="12">
        <f t="shared" si="6"/>
        <v>272.72727272727269</v>
      </c>
      <c r="EZ3" s="12">
        <f t="shared" si="6"/>
        <v>272.7272727272728</v>
      </c>
      <c r="FA3" s="12">
        <f t="shared" si="6"/>
        <v>272.72727272727269</v>
      </c>
      <c r="FB3" s="12">
        <f t="shared" si="6"/>
        <v>272.72727272727269</v>
      </c>
      <c r="FC3" s="12">
        <f t="shared" si="6"/>
        <v>272.72727272727269</v>
      </c>
      <c r="FD3" s="12">
        <f t="shared" si="6"/>
        <v>272.72727272727269</v>
      </c>
      <c r="FE3" s="12">
        <f t="shared" si="6"/>
        <v>272.72727272727275</v>
      </c>
      <c r="FF3" s="12">
        <f t="shared" si="6"/>
        <v>272.72727272727269</v>
      </c>
      <c r="FG3" s="12">
        <f t="shared" si="6"/>
        <v>272.72727272727269</v>
      </c>
      <c r="FH3" s="12">
        <f t="shared" si="6"/>
        <v>272.72727272727275</v>
      </c>
      <c r="FI3" s="12">
        <f t="shared" si="6"/>
        <v>272.72727272727269</v>
      </c>
      <c r="FJ3" s="12">
        <f t="shared" si="6"/>
        <v>272.72727272727269</v>
      </c>
      <c r="FK3" s="12">
        <f t="shared" si="6"/>
        <v>272.72727272727269</v>
      </c>
      <c r="FL3" s="12">
        <f t="shared" si="6"/>
        <v>272.72727272727269</v>
      </c>
      <c r="FM3" s="12">
        <f t="shared" si="6"/>
        <v>272.72727272727269</v>
      </c>
      <c r="FN3" s="12">
        <f t="shared" si="6"/>
        <v>272.72727272727269</v>
      </c>
      <c r="FO3" s="12">
        <f t="shared" si="6"/>
        <v>272.72727272727269</v>
      </c>
      <c r="FP3" s="12">
        <f t="shared" si="6"/>
        <v>272.7272727272728</v>
      </c>
      <c r="FQ3" s="12">
        <f t="shared" ref="FQ3:GV3" si="7">SUM(FQ4:FQ12)/FQ2</f>
        <v>272.7272727272728</v>
      </c>
      <c r="FR3" s="12">
        <f t="shared" si="7"/>
        <v>272.72727272727275</v>
      </c>
      <c r="FS3" s="12">
        <f t="shared" si="7"/>
        <v>272.72727272727275</v>
      </c>
      <c r="FT3" s="12">
        <f t="shared" si="7"/>
        <v>272.72727272727269</v>
      </c>
      <c r="FU3" s="12">
        <f t="shared" si="7"/>
        <v>272.72727272727269</v>
      </c>
      <c r="FV3" s="12">
        <f t="shared" si="7"/>
        <v>272.72727272727269</v>
      </c>
      <c r="FW3" s="12">
        <f t="shared" si="7"/>
        <v>272.72727272727269</v>
      </c>
      <c r="FX3" s="12">
        <f t="shared" si="7"/>
        <v>272.7272727272728</v>
      </c>
      <c r="FY3" s="12">
        <f t="shared" si="7"/>
        <v>272.72727272727269</v>
      </c>
      <c r="FZ3" s="12">
        <f t="shared" si="7"/>
        <v>272.72727272727269</v>
      </c>
      <c r="GA3" s="12">
        <f t="shared" si="7"/>
        <v>272.72727272727269</v>
      </c>
      <c r="GB3" s="12">
        <f t="shared" si="7"/>
        <v>272.72727272727269</v>
      </c>
      <c r="GC3" s="12">
        <f t="shared" si="7"/>
        <v>272.72727272727275</v>
      </c>
      <c r="GD3" s="12">
        <f t="shared" si="7"/>
        <v>272.72727272727269</v>
      </c>
      <c r="GE3" s="12">
        <f t="shared" si="7"/>
        <v>272.72727272727269</v>
      </c>
      <c r="GF3" s="12">
        <f t="shared" si="7"/>
        <v>272.72727272727275</v>
      </c>
      <c r="GG3" s="12">
        <f t="shared" si="7"/>
        <v>272.72727272727269</v>
      </c>
      <c r="GH3" s="12">
        <f t="shared" si="7"/>
        <v>272.72727272727269</v>
      </c>
      <c r="GI3" s="12">
        <f t="shared" si="7"/>
        <v>272.72727272727269</v>
      </c>
      <c r="GJ3" s="12">
        <f t="shared" si="7"/>
        <v>272.72727272727269</v>
      </c>
      <c r="GK3" s="12">
        <f t="shared" si="7"/>
        <v>272.72727272727269</v>
      </c>
      <c r="GL3" s="12">
        <f t="shared" si="7"/>
        <v>272.72727272727269</v>
      </c>
      <c r="GM3" s="12">
        <f t="shared" si="7"/>
        <v>272.72727272727269</v>
      </c>
      <c r="GN3" s="12">
        <f t="shared" si="7"/>
        <v>272.72727272727275</v>
      </c>
      <c r="GO3" s="12">
        <f t="shared" si="7"/>
        <v>272.72727272727269</v>
      </c>
      <c r="GP3" s="12">
        <f t="shared" si="7"/>
        <v>272.72727272727269</v>
      </c>
      <c r="GQ3" s="12">
        <f t="shared" si="7"/>
        <v>272.72727272727275</v>
      </c>
      <c r="GR3" s="12">
        <f t="shared" si="7"/>
        <v>272.7272727272728</v>
      </c>
      <c r="GS3" s="12">
        <f t="shared" si="7"/>
        <v>272.72727272727275</v>
      </c>
      <c r="GT3" s="12">
        <f t="shared" si="7"/>
        <v>272.7272727272728</v>
      </c>
      <c r="GU3" s="12">
        <f t="shared" si="7"/>
        <v>272.7272727272728</v>
      </c>
      <c r="GV3" s="12">
        <f t="shared" si="7"/>
        <v>272.7272727272728</v>
      </c>
      <c r="GX3" s="42" t="s">
        <v>137</v>
      </c>
      <c r="GY3" t="s">
        <v>147</v>
      </c>
      <c r="GZ3" t="s">
        <v>150</v>
      </c>
    </row>
    <row r="4" spans="1:208" x14ac:dyDescent="0.25">
      <c r="A4" s="13"/>
      <c r="B4" s="14" t="s">
        <v>17</v>
      </c>
      <c r="C4" s="15">
        <v>387</v>
      </c>
      <c r="D4" s="7">
        <f>C4*1000000/(650*E4)</f>
        <v>107.08356391809629</v>
      </c>
      <c r="E4" s="16">
        <v>5560</v>
      </c>
      <c r="F4" s="17">
        <f>E4*0.65</f>
        <v>3614</v>
      </c>
      <c r="G4" s="13"/>
      <c r="H4" s="13" t="s">
        <v>18</v>
      </c>
      <c r="I4" s="13" t="str">
        <f>B4</f>
        <v>m162_GvpA</v>
      </c>
      <c r="J4" s="18">
        <f>J$2*$F4/1000*6</f>
        <v>542.09999999999991</v>
      </c>
      <c r="K4" s="18">
        <f>K$2*$F4/1000*8</f>
        <v>722.8</v>
      </c>
      <c r="L4" s="18">
        <f>L$2*$F4/1000*10</f>
        <v>903.5</v>
      </c>
      <c r="M4" s="18">
        <f>M$2*$F4/1000*12</f>
        <v>1084.1999999999998</v>
      </c>
      <c r="N4" s="18">
        <f>N$2*$F4/1000*14</f>
        <v>1264.8999999999999</v>
      </c>
      <c r="O4" s="18">
        <f>O$2*$F4/1000*16</f>
        <v>1445.6</v>
      </c>
      <c r="P4" s="18">
        <f>P$2*$F4/1000*20</f>
        <v>1807</v>
      </c>
      <c r="Q4" s="18">
        <f t="shared" ref="Q4:Q11" si="8">Q$2*$F4/1000*0</f>
        <v>0</v>
      </c>
      <c r="R4" s="18">
        <f>R$2*$F4/1000*6</f>
        <v>542.09999999999991</v>
      </c>
      <c r="S4" s="18">
        <f>S$2*$F4/1000*8</f>
        <v>722.8</v>
      </c>
      <c r="T4" s="18">
        <f>T$2*$F4/1000*10</f>
        <v>903.5</v>
      </c>
      <c r="U4" s="18">
        <f>U$2*$F4/1000*12</f>
        <v>1084.1999999999998</v>
      </c>
      <c r="V4" s="18">
        <f>V$2*$F4/1000*14</f>
        <v>1264.8999999999999</v>
      </c>
      <c r="W4" s="18">
        <f>W$2*$F4/1000*16</f>
        <v>1445.6</v>
      </c>
      <c r="X4" s="18">
        <f>X$2*$F4/1000*20</f>
        <v>1807</v>
      </c>
      <c r="Y4" s="18">
        <f>Y$2*$F4/1000*15</f>
        <v>1355.25</v>
      </c>
      <c r="Z4" s="18">
        <f>Z$2*$F4/1000*6</f>
        <v>542.09999999999991</v>
      </c>
      <c r="AA4" s="18">
        <f>AA$2*$F4/1000*8</f>
        <v>722.8</v>
      </c>
      <c r="AB4" s="18">
        <f>AB$2*$F4/1000*10</f>
        <v>903.5</v>
      </c>
      <c r="AC4" s="18">
        <f>AC$2*$F4/1000*12</f>
        <v>1084.1999999999998</v>
      </c>
      <c r="AD4" s="18">
        <f>AD$2*$F4/1000*14</f>
        <v>1264.8999999999999</v>
      </c>
      <c r="AE4" s="18">
        <f>AE$2*$F4/1000*16</f>
        <v>1445.6</v>
      </c>
      <c r="AF4" s="18">
        <f>AF$2*$F4/1000*20</f>
        <v>1807</v>
      </c>
      <c r="AG4" s="18">
        <f t="shared" ref="AG4:AG11" si="9">AG$2*$F4/1000*0</f>
        <v>0</v>
      </c>
      <c r="AH4" s="18">
        <f>AH$2*$F4/1000*6</f>
        <v>542.09999999999991</v>
      </c>
      <c r="AI4" s="18">
        <f>AI$2*$F4/1000*8</f>
        <v>722.8</v>
      </c>
      <c r="AJ4" s="18">
        <f>AJ$2*$F4/1000*10</f>
        <v>903.5</v>
      </c>
      <c r="AK4" s="18">
        <f>AK$2*$F4/1000*12</f>
        <v>1084.1999999999998</v>
      </c>
      <c r="AL4" s="18">
        <f>AL$2*$F4/1000*14</f>
        <v>1264.8999999999999</v>
      </c>
      <c r="AM4" s="18">
        <f>AM$2*$F4/1000*16</f>
        <v>1445.6</v>
      </c>
      <c r="AN4" s="18">
        <f>AN$2*$F4/1000*20</f>
        <v>1807</v>
      </c>
      <c r="AO4" s="18">
        <f>AO$2*$F4/1000*15</f>
        <v>1355.25</v>
      </c>
      <c r="AP4" s="18">
        <f>AP$2*$F4/1000*15</f>
        <v>1355.25</v>
      </c>
      <c r="AQ4" s="18">
        <f t="shared" ref="AQ4:AV4" si="10">AQ$2*$F4/1000*15</f>
        <v>1355.25</v>
      </c>
      <c r="AR4" s="18">
        <f t="shared" si="10"/>
        <v>1355.25</v>
      </c>
      <c r="AS4" s="18">
        <f t="shared" si="10"/>
        <v>1355.25</v>
      </c>
      <c r="AT4" s="18">
        <f t="shared" si="10"/>
        <v>1355.25</v>
      </c>
      <c r="AU4" s="18">
        <f t="shared" si="10"/>
        <v>1355.25</v>
      </c>
      <c r="AV4" s="18">
        <f t="shared" si="10"/>
        <v>1355.25</v>
      </c>
      <c r="AW4" s="18">
        <f t="shared" ref="AW4:AW11" si="11">AW$2*$F4/1000*0</f>
        <v>0</v>
      </c>
      <c r="AX4" s="18">
        <f t="shared" ref="AX4:DA4" si="12">AX$2*$F4/1000*15</f>
        <v>1355.25</v>
      </c>
      <c r="AY4" s="18">
        <f t="shared" si="12"/>
        <v>1355.25</v>
      </c>
      <c r="AZ4" s="18">
        <f t="shared" si="12"/>
        <v>1355.25</v>
      </c>
      <c r="BA4" s="18">
        <f t="shared" si="12"/>
        <v>1355.25</v>
      </c>
      <c r="BB4" s="18">
        <f t="shared" si="12"/>
        <v>1355.25</v>
      </c>
      <c r="BC4" s="18">
        <f t="shared" si="12"/>
        <v>1355.25</v>
      </c>
      <c r="BD4" s="18">
        <f t="shared" si="12"/>
        <v>1355.25</v>
      </c>
      <c r="BE4" s="18">
        <f>BE$2*$F4/1000*15</f>
        <v>1355.25</v>
      </c>
      <c r="BF4" s="18">
        <f t="shared" si="12"/>
        <v>1355.25</v>
      </c>
      <c r="BG4" s="18">
        <f t="shared" si="12"/>
        <v>1355.25</v>
      </c>
      <c r="BH4" s="18">
        <f t="shared" si="12"/>
        <v>1355.25</v>
      </c>
      <c r="BI4" s="18">
        <f t="shared" si="12"/>
        <v>1355.25</v>
      </c>
      <c r="BJ4" s="18">
        <f t="shared" si="12"/>
        <v>1355.25</v>
      </c>
      <c r="BK4" s="18">
        <f t="shared" si="12"/>
        <v>1355.25</v>
      </c>
      <c r="BL4" s="18">
        <f t="shared" si="12"/>
        <v>1355.25</v>
      </c>
      <c r="BM4" s="18">
        <f t="shared" ref="BM4:BM11" si="13">BM$2*$F4/1000*0</f>
        <v>0</v>
      </c>
      <c r="BN4" s="18">
        <f t="shared" si="12"/>
        <v>1355.25</v>
      </c>
      <c r="BO4" s="18">
        <f t="shared" si="12"/>
        <v>1355.25</v>
      </c>
      <c r="BP4" s="18">
        <f t="shared" si="12"/>
        <v>1355.25</v>
      </c>
      <c r="BQ4" s="18">
        <f t="shared" si="12"/>
        <v>1355.25</v>
      </c>
      <c r="BR4" s="18">
        <f t="shared" si="12"/>
        <v>1355.25</v>
      </c>
      <c r="BS4" s="18">
        <f t="shared" si="12"/>
        <v>1355.25</v>
      </c>
      <c r="BT4" s="18">
        <f t="shared" si="12"/>
        <v>1355.25</v>
      </c>
      <c r="BU4" s="18">
        <f>BU$2*$F4/1000*15</f>
        <v>1355.25</v>
      </c>
      <c r="BV4" s="18">
        <f t="shared" si="12"/>
        <v>1355.25</v>
      </c>
      <c r="BW4" s="18">
        <f t="shared" si="12"/>
        <v>1355.25</v>
      </c>
      <c r="BX4" s="18">
        <f t="shared" si="12"/>
        <v>1355.25</v>
      </c>
      <c r="BY4" s="18">
        <f t="shared" si="12"/>
        <v>1355.25</v>
      </c>
      <c r="BZ4" s="18">
        <f t="shared" si="12"/>
        <v>1355.25</v>
      </c>
      <c r="CA4" s="18">
        <f t="shared" si="12"/>
        <v>1355.25</v>
      </c>
      <c r="CB4" s="18">
        <f t="shared" si="12"/>
        <v>1355.25</v>
      </c>
      <c r="CC4" s="18">
        <f>CC$2*$F4/1000*15</f>
        <v>1355.25</v>
      </c>
      <c r="CD4" s="18">
        <f t="shared" si="12"/>
        <v>1355.25</v>
      </c>
      <c r="CE4" s="18">
        <f t="shared" si="12"/>
        <v>1355.25</v>
      </c>
      <c r="CF4" s="18">
        <f t="shared" si="12"/>
        <v>1355.25</v>
      </c>
      <c r="CG4" s="18">
        <f t="shared" si="12"/>
        <v>1355.25</v>
      </c>
      <c r="CH4" s="18">
        <f t="shared" si="12"/>
        <v>1355.25</v>
      </c>
      <c r="CI4" s="18">
        <f t="shared" si="12"/>
        <v>1355.25</v>
      </c>
      <c r="CJ4" s="18">
        <f t="shared" si="12"/>
        <v>1355.25</v>
      </c>
      <c r="CK4" s="18">
        <f t="shared" ref="CK4:CK11" si="14">CK$2*$F4/1000*0</f>
        <v>0</v>
      </c>
      <c r="CL4" s="18">
        <f t="shared" si="12"/>
        <v>1355.25</v>
      </c>
      <c r="CM4" s="18">
        <f t="shared" si="12"/>
        <v>1355.25</v>
      </c>
      <c r="CN4" s="18">
        <f t="shared" si="12"/>
        <v>1355.25</v>
      </c>
      <c r="CO4" s="18">
        <f t="shared" si="12"/>
        <v>1355.25</v>
      </c>
      <c r="CP4" s="18">
        <f t="shared" si="12"/>
        <v>1355.25</v>
      </c>
      <c r="CQ4" s="18">
        <f t="shared" si="12"/>
        <v>1355.25</v>
      </c>
      <c r="CR4" s="18">
        <f t="shared" si="12"/>
        <v>1355.25</v>
      </c>
      <c r="CS4" s="18">
        <f t="shared" ref="CS4:CS11" si="15">CS$2*$F4/1000*0</f>
        <v>0</v>
      </c>
      <c r="CT4" s="18">
        <f>CT$2*$F4/1000*6</f>
        <v>542.09999999999991</v>
      </c>
      <c r="CU4" s="18">
        <f>CU$2*$F4/1000*8</f>
        <v>722.8</v>
      </c>
      <c r="CV4" s="18">
        <f>CV$2*$F4/1000*10</f>
        <v>903.5</v>
      </c>
      <c r="CW4" s="18">
        <f>CW$2*$F4/1000*12</f>
        <v>1084.1999999999998</v>
      </c>
      <c r="CX4" s="18">
        <f>CX$2*$F4/1000*14</f>
        <v>1264.8999999999999</v>
      </c>
      <c r="CY4" s="18">
        <f>CY$2*$F4/1000*16</f>
        <v>1445.6</v>
      </c>
      <c r="CZ4" s="18">
        <f>CZ$2*$F4/1000*20</f>
        <v>1807</v>
      </c>
      <c r="DA4" s="18">
        <f t="shared" si="12"/>
        <v>1355.25</v>
      </c>
      <c r="DB4" s="19"/>
      <c r="DC4" s="19"/>
      <c r="DD4" s="20" t="str">
        <f t="shared" ref="DD4:DD12" si="16">B4</f>
        <v>m162_GvpA</v>
      </c>
      <c r="DE4" s="21">
        <f>J4*DE$2/$DC$2</f>
        <v>17.248636363636361</v>
      </c>
      <c r="DF4" s="21">
        <f>K4*DF$2/$DC$2</f>
        <v>22.998181818181816</v>
      </c>
      <c r="DG4" s="21">
        <f t="shared" ref="DG4:FQ4" si="17">L4*DG$2/$DC$2</f>
        <v>28.747727272727271</v>
      </c>
      <c r="DH4" s="21">
        <f t="shared" si="17"/>
        <v>34.497272727272723</v>
      </c>
      <c r="DI4" s="21">
        <f>N4*DI$2/$DC$2</f>
        <v>40.246818181818178</v>
      </c>
      <c r="DJ4" s="21">
        <f t="shared" si="17"/>
        <v>45.996363636363633</v>
      </c>
      <c r="DK4" s="21">
        <f t="shared" si="17"/>
        <v>57.495454545454542</v>
      </c>
      <c r="DL4" s="21">
        <f t="shared" si="17"/>
        <v>0</v>
      </c>
      <c r="DM4" s="21">
        <f t="shared" si="17"/>
        <v>17.248636363636361</v>
      </c>
      <c r="DN4" s="21">
        <f t="shared" si="17"/>
        <v>22.998181818181816</v>
      </c>
      <c r="DO4" s="21">
        <f t="shared" si="17"/>
        <v>28.747727272727271</v>
      </c>
      <c r="DP4" s="21">
        <f t="shared" si="17"/>
        <v>34.497272727272723</v>
      </c>
      <c r="DQ4" s="21">
        <f t="shared" si="17"/>
        <v>40.246818181818178</v>
      </c>
      <c r="DR4" s="21">
        <f t="shared" si="17"/>
        <v>45.996363636363633</v>
      </c>
      <c r="DS4" s="21">
        <f t="shared" si="17"/>
        <v>57.495454545454542</v>
      </c>
      <c r="DT4" s="21">
        <f t="shared" si="17"/>
        <v>43.121590909090905</v>
      </c>
      <c r="DU4" s="21">
        <f t="shared" si="17"/>
        <v>17.248636363636361</v>
      </c>
      <c r="DV4" s="21">
        <f t="shared" si="17"/>
        <v>22.998181818181816</v>
      </c>
      <c r="DW4" s="21">
        <f t="shared" si="17"/>
        <v>28.747727272727271</v>
      </c>
      <c r="DX4" s="21">
        <f t="shared" si="17"/>
        <v>34.497272727272723</v>
      </c>
      <c r="DY4" s="21">
        <f t="shared" si="17"/>
        <v>40.246818181818178</v>
      </c>
      <c r="DZ4" s="21">
        <f t="shared" si="17"/>
        <v>45.996363636363633</v>
      </c>
      <c r="EA4" s="21">
        <f t="shared" si="17"/>
        <v>57.495454545454542</v>
      </c>
      <c r="EB4" s="21">
        <f t="shared" si="17"/>
        <v>0</v>
      </c>
      <c r="EC4" s="21">
        <f t="shared" si="17"/>
        <v>17.248636363636361</v>
      </c>
      <c r="ED4" s="21">
        <f t="shared" si="17"/>
        <v>22.998181818181816</v>
      </c>
      <c r="EE4" s="21">
        <f t="shared" si="17"/>
        <v>28.747727272727271</v>
      </c>
      <c r="EF4" s="21">
        <f t="shared" si="17"/>
        <v>34.497272727272723</v>
      </c>
      <c r="EG4" s="21">
        <f t="shared" si="17"/>
        <v>40.246818181818178</v>
      </c>
      <c r="EH4" s="21">
        <f t="shared" si="17"/>
        <v>45.996363636363633</v>
      </c>
      <c r="EI4" s="21">
        <f t="shared" si="17"/>
        <v>57.495454545454542</v>
      </c>
      <c r="EJ4" s="21">
        <f t="shared" si="17"/>
        <v>43.121590909090905</v>
      </c>
      <c r="EK4" s="21">
        <f t="shared" si="17"/>
        <v>43.121590909090905</v>
      </c>
      <c r="EL4" s="21">
        <f t="shared" si="17"/>
        <v>43.121590909090905</v>
      </c>
      <c r="EM4" s="21">
        <f t="shared" si="17"/>
        <v>43.121590909090905</v>
      </c>
      <c r="EN4" s="21">
        <f t="shared" si="17"/>
        <v>43.121590909090905</v>
      </c>
      <c r="EO4" s="21">
        <f t="shared" si="17"/>
        <v>43.121590909090905</v>
      </c>
      <c r="EP4" s="21">
        <f t="shared" si="17"/>
        <v>43.121590909090905</v>
      </c>
      <c r="EQ4" s="21">
        <f t="shared" si="17"/>
        <v>43.121590909090905</v>
      </c>
      <c r="ER4" s="21">
        <f t="shared" si="17"/>
        <v>0</v>
      </c>
      <c r="ES4" s="21">
        <f t="shared" si="17"/>
        <v>43.121590909090905</v>
      </c>
      <c r="ET4" s="21">
        <f t="shared" si="17"/>
        <v>43.121590909090905</v>
      </c>
      <c r="EU4" s="21">
        <f t="shared" si="17"/>
        <v>43.121590909090905</v>
      </c>
      <c r="EV4" s="21">
        <f t="shared" si="17"/>
        <v>43.121590909090905</v>
      </c>
      <c r="EW4" s="21">
        <f t="shared" si="17"/>
        <v>43.121590909090905</v>
      </c>
      <c r="EX4" s="21">
        <f t="shared" si="17"/>
        <v>43.121590909090905</v>
      </c>
      <c r="EY4" s="21">
        <f t="shared" si="17"/>
        <v>43.121590909090905</v>
      </c>
      <c r="EZ4" s="21">
        <f t="shared" si="17"/>
        <v>43.121590909090905</v>
      </c>
      <c r="FA4" s="21">
        <f t="shared" si="17"/>
        <v>43.121590909090905</v>
      </c>
      <c r="FB4" s="21">
        <f t="shared" si="17"/>
        <v>43.121590909090905</v>
      </c>
      <c r="FC4" s="21">
        <f t="shared" si="17"/>
        <v>43.121590909090905</v>
      </c>
      <c r="FD4" s="21">
        <f t="shared" si="17"/>
        <v>43.121590909090905</v>
      </c>
      <c r="FE4" s="21">
        <f t="shared" si="17"/>
        <v>43.121590909090905</v>
      </c>
      <c r="FF4" s="21">
        <f t="shared" si="17"/>
        <v>43.121590909090905</v>
      </c>
      <c r="FG4" s="21">
        <f t="shared" si="17"/>
        <v>43.121590909090905</v>
      </c>
      <c r="FH4" s="21">
        <f t="shared" si="17"/>
        <v>0</v>
      </c>
      <c r="FI4" s="21">
        <f t="shared" si="17"/>
        <v>43.121590909090905</v>
      </c>
      <c r="FJ4" s="21">
        <f t="shared" si="17"/>
        <v>43.121590909090905</v>
      </c>
      <c r="FK4" s="21">
        <f t="shared" si="17"/>
        <v>43.121590909090905</v>
      </c>
      <c r="FL4" s="21">
        <f t="shared" si="17"/>
        <v>43.121590909090905</v>
      </c>
      <c r="FM4" s="21">
        <f t="shared" si="17"/>
        <v>43.121590909090905</v>
      </c>
      <c r="FN4" s="21">
        <f t="shared" si="17"/>
        <v>43.121590909090905</v>
      </c>
      <c r="FO4" s="21">
        <f t="shared" si="17"/>
        <v>43.121590909090905</v>
      </c>
      <c r="FP4" s="21">
        <f t="shared" si="17"/>
        <v>43.121590909090905</v>
      </c>
      <c r="FQ4" s="21">
        <f t="shared" si="17"/>
        <v>43.121590909090905</v>
      </c>
      <c r="FR4" s="21">
        <f t="shared" ref="FR4:GV4" si="18">BW4*FR$2/$DC$2</f>
        <v>43.121590909090905</v>
      </c>
      <c r="FS4" s="21">
        <f t="shared" si="18"/>
        <v>43.121590909090905</v>
      </c>
      <c r="FT4" s="21">
        <f t="shared" si="18"/>
        <v>43.121590909090905</v>
      </c>
      <c r="FU4" s="21">
        <f t="shared" si="18"/>
        <v>43.121590909090905</v>
      </c>
      <c r="FV4" s="21">
        <f t="shared" si="18"/>
        <v>43.121590909090905</v>
      </c>
      <c r="FW4" s="21">
        <f t="shared" si="18"/>
        <v>43.121590909090905</v>
      </c>
      <c r="FX4" s="21">
        <f t="shared" si="18"/>
        <v>43.121590909090905</v>
      </c>
      <c r="FY4" s="21">
        <f t="shared" si="18"/>
        <v>43.121590909090905</v>
      </c>
      <c r="FZ4" s="21">
        <f t="shared" si="18"/>
        <v>43.121590909090905</v>
      </c>
      <c r="GA4" s="21">
        <f t="shared" si="18"/>
        <v>43.121590909090905</v>
      </c>
      <c r="GB4" s="21">
        <f t="shared" si="18"/>
        <v>43.121590909090905</v>
      </c>
      <c r="GC4" s="21">
        <f t="shared" si="18"/>
        <v>43.121590909090905</v>
      </c>
      <c r="GD4" s="21">
        <f t="shared" si="18"/>
        <v>43.121590909090905</v>
      </c>
      <c r="GE4" s="21">
        <f t="shared" si="18"/>
        <v>43.121590909090905</v>
      </c>
      <c r="GF4" s="21">
        <f t="shared" si="18"/>
        <v>0</v>
      </c>
      <c r="GG4" s="21">
        <f t="shared" si="18"/>
        <v>43.121590909090905</v>
      </c>
      <c r="GH4" s="21">
        <f t="shared" si="18"/>
        <v>43.121590909090905</v>
      </c>
      <c r="GI4" s="21">
        <f t="shared" si="18"/>
        <v>43.121590909090905</v>
      </c>
      <c r="GJ4" s="21">
        <f t="shared" si="18"/>
        <v>43.121590909090905</v>
      </c>
      <c r="GK4" s="21">
        <f t="shared" si="18"/>
        <v>43.121590909090905</v>
      </c>
      <c r="GL4" s="21">
        <f t="shared" si="18"/>
        <v>43.121590909090905</v>
      </c>
      <c r="GM4" s="21">
        <f t="shared" si="18"/>
        <v>43.121590909090905</v>
      </c>
      <c r="GN4" s="21">
        <f t="shared" si="18"/>
        <v>0</v>
      </c>
      <c r="GO4" s="21">
        <f t="shared" si="18"/>
        <v>17.248636363636361</v>
      </c>
      <c r="GP4" s="21">
        <f t="shared" si="18"/>
        <v>22.998181818181816</v>
      </c>
      <c r="GQ4" s="21">
        <f t="shared" si="18"/>
        <v>28.747727272727271</v>
      </c>
      <c r="GR4" s="21">
        <f t="shared" si="18"/>
        <v>34.497272727272723</v>
      </c>
      <c r="GS4" s="21">
        <f t="shared" si="18"/>
        <v>40.246818181818178</v>
      </c>
      <c r="GT4" s="21">
        <f t="shared" si="18"/>
        <v>45.996363636363633</v>
      </c>
      <c r="GU4" s="21">
        <f t="shared" si="18"/>
        <v>57.495454545454542</v>
      </c>
      <c r="GV4" s="21">
        <f t="shared" si="18"/>
        <v>43.121590909090905</v>
      </c>
      <c r="GX4" s="3" t="str">
        <f>DD4</f>
        <v>m162_GvpA</v>
      </c>
      <c r="GY4">
        <f>SUM(DE4:GV4)*$DC$2</f>
        <v>39686.237500000039</v>
      </c>
      <c r="GZ4">
        <f>GY4/C4</f>
        <v>102.5484173126616</v>
      </c>
    </row>
    <row r="5" spans="1:208" x14ac:dyDescent="0.25">
      <c r="A5" s="13"/>
      <c r="B5" s="14" t="s">
        <v>131</v>
      </c>
      <c r="C5" s="15">
        <v>50</v>
      </c>
      <c r="D5" s="7">
        <f t="shared" ref="D5:D12" si="19">C5*1000000/(650*E5)</f>
        <v>15.068183530475402</v>
      </c>
      <c r="E5" s="16">
        <v>5105</v>
      </c>
      <c r="F5" s="17">
        <f t="shared" ref="F5:F12" si="20">E5*0.65</f>
        <v>3318.25</v>
      </c>
      <c r="G5" s="13"/>
      <c r="H5" s="13"/>
      <c r="I5" s="13" t="str">
        <f t="shared" ref="I5:I12" si="21">B5</f>
        <v>m163_GvpF</v>
      </c>
      <c r="J5" s="18">
        <f>J$2*$F5/1000*0.125</f>
        <v>10.36953125</v>
      </c>
      <c r="K5" s="18">
        <f t="shared" ref="K5:P5" si="22">K$2*$F5/1000*0.125</f>
        <v>10.36953125</v>
      </c>
      <c r="L5" s="18">
        <f t="shared" si="22"/>
        <v>10.36953125</v>
      </c>
      <c r="M5" s="18">
        <f t="shared" si="22"/>
        <v>10.36953125</v>
      </c>
      <c r="N5" s="18">
        <f t="shared" si="22"/>
        <v>10.36953125</v>
      </c>
      <c r="O5" s="18">
        <f t="shared" si="22"/>
        <v>10.36953125</v>
      </c>
      <c r="P5" s="18">
        <f t="shared" si="22"/>
        <v>10.36953125</v>
      </c>
      <c r="Q5" s="18">
        <f t="shared" si="8"/>
        <v>0</v>
      </c>
      <c r="R5" s="18">
        <f>R$2*$F5/1000*0.25</f>
        <v>20.739062499999999</v>
      </c>
      <c r="S5" s="18">
        <f>S$2*$F5/1000*0.25</f>
        <v>20.739062499999999</v>
      </c>
      <c r="T5" s="18">
        <f>T$2*$F5/1000*0.25</f>
        <v>20.739062499999999</v>
      </c>
      <c r="U5" s="18">
        <f>U$2*$F5/1000*0.25</f>
        <v>20.739062499999999</v>
      </c>
      <c r="V5" s="18">
        <f>V$2*$F5/1000*0.25</f>
        <v>20.739062499999999</v>
      </c>
      <c r="W5" s="18">
        <f t="shared" ref="W5:X11" si="23">W$2*$F5/1000*0.25</f>
        <v>20.739062499999999</v>
      </c>
      <c r="X5" s="18">
        <f t="shared" si="23"/>
        <v>20.739062499999999</v>
      </c>
      <c r="Y5" s="18">
        <f>Y$2*$F5/1000*1</f>
        <v>82.956249999999997</v>
      </c>
      <c r="Z5" s="18">
        <f>Z$2*$F5/1000*0.5</f>
        <v>41.478124999999999</v>
      </c>
      <c r="AA5" s="18">
        <f t="shared" ref="AA5:AF5" si="24">AA$2*$F5/1000*0.5</f>
        <v>41.478124999999999</v>
      </c>
      <c r="AB5" s="18">
        <f t="shared" si="24"/>
        <v>41.478124999999999</v>
      </c>
      <c r="AC5" s="18">
        <f t="shared" si="24"/>
        <v>41.478124999999999</v>
      </c>
      <c r="AD5" s="18">
        <f t="shared" si="24"/>
        <v>41.478124999999999</v>
      </c>
      <c r="AE5" s="18">
        <f t="shared" si="24"/>
        <v>41.478124999999999</v>
      </c>
      <c r="AF5" s="18">
        <f t="shared" si="24"/>
        <v>41.478124999999999</v>
      </c>
      <c r="AG5" s="18">
        <f t="shared" si="9"/>
        <v>0</v>
      </c>
      <c r="AH5" s="18">
        <f>AH$2*$F5/1000*1</f>
        <v>82.956249999999997</v>
      </c>
      <c r="AI5" s="18">
        <f t="shared" ref="AI5:AN5" si="25">AI$2*$F5/1000*1</f>
        <v>82.956249999999997</v>
      </c>
      <c r="AJ5" s="18">
        <f t="shared" si="25"/>
        <v>82.956249999999997</v>
      </c>
      <c r="AK5" s="18">
        <f t="shared" si="25"/>
        <v>82.956249999999997</v>
      </c>
      <c r="AL5" s="18">
        <f t="shared" si="25"/>
        <v>82.956249999999997</v>
      </c>
      <c r="AM5" s="18">
        <f t="shared" si="25"/>
        <v>82.956249999999997</v>
      </c>
      <c r="AN5" s="18">
        <f t="shared" si="25"/>
        <v>82.956249999999997</v>
      </c>
      <c r="AO5" s="18">
        <f>AO$2*$F5/1000*1</f>
        <v>82.956249999999997</v>
      </c>
      <c r="AP5" s="18">
        <f>AP$2*$F5/1000*1</f>
        <v>82.956249999999997</v>
      </c>
      <c r="AQ5" s="18">
        <f t="shared" ref="AQ5:BT6" si="26">AQ$2*$F5/1000*0.25</f>
        <v>20.739062499999999</v>
      </c>
      <c r="AR5" s="18">
        <f t="shared" si="26"/>
        <v>20.739062499999999</v>
      </c>
      <c r="AS5" s="18">
        <f t="shared" si="26"/>
        <v>20.739062499999999</v>
      </c>
      <c r="AT5" s="18">
        <f t="shared" si="26"/>
        <v>20.739062499999999</v>
      </c>
      <c r="AU5" s="18">
        <f t="shared" si="26"/>
        <v>20.739062499999999</v>
      </c>
      <c r="AV5" s="18">
        <f t="shared" si="26"/>
        <v>20.739062499999999</v>
      </c>
      <c r="AW5" s="18">
        <f t="shared" si="11"/>
        <v>0</v>
      </c>
      <c r="AX5" s="18">
        <f>AX$2*$F5/1000*1</f>
        <v>82.956249999999997</v>
      </c>
      <c r="AY5" s="18">
        <f t="shared" ref="AY5:BB5" si="27">AY$2*$F5/1000*1</f>
        <v>82.956249999999997</v>
      </c>
      <c r="AZ5" s="18">
        <f t="shared" si="27"/>
        <v>82.956249999999997</v>
      </c>
      <c r="BA5" s="18">
        <f t="shared" si="27"/>
        <v>82.956249999999997</v>
      </c>
      <c r="BB5" s="18">
        <f t="shared" si="27"/>
        <v>82.956249999999997</v>
      </c>
      <c r="BC5" s="18">
        <f>BC$2*$F5/1000*1</f>
        <v>82.956249999999997</v>
      </c>
      <c r="BD5" s="18">
        <f t="shared" si="26"/>
        <v>20.739062499999999</v>
      </c>
      <c r="BE5" s="18">
        <f>BE$2*$F5/1000*1</f>
        <v>82.956249999999997</v>
      </c>
      <c r="BF5" s="18">
        <f t="shared" si="26"/>
        <v>20.739062499999999</v>
      </c>
      <c r="BG5" s="18">
        <f t="shared" si="26"/>
        <v>20.739062499999999</v>
      </c>
      <c r="BH5" s="18">
        <f t="shared" si="26"/>
        <v>20.739062499999999</v>
      </c>
      <c r="BI5" s="18">
        <f t="shared" si="26"/>
        <v>20.739062499999999</v>
      </c>
      <c r="BJ5" s="18">
        <f t="shared" si="26"/>
        <v>20.739062499999999</v>
      </c>
      <c r="BK5" s="18">
        <f t="shared" si="26"/>
        <v>20.739062499999999</v>
      </c>
      <c r="BL5" s="18">
        <f t="shared" si="26"/>
        <v>20.739062499999999</v>
      </c>
      <c r="BM5" s="18">
        <f t="shared" si="13"/>
        <v>0</v>
      </c>
      <c r="BN5" s="18">
        <f t="shared" si="26"/>
        <v>20.739062499999999</v>
      </c>
      <c r="BO5" s="18">
        <f t="shared" si="26"/>
        <v>20.739062499999999</v>
      </c>
      <c r="BP5" s="18">
        <f t="shared" si="26"/>
        <v>20.739062499999999</v>
      </c>
      <c r="BQ5" s="18">
        <f t="shared" si="26"/>
        <v>20.739062499999999</v>
      </c>
      <c r="BR5" s="18">
        <f t="shared" si="26"/>
        <v>20.739062499999999</v>
      </c>
      <c r="BS5" s="18">
        <f t="shared" si="26"/>
        <v>20.739062499999999</v>
      </c>
      <c r="BT5" s="18">
        <f t="shared" si="26"/>
        <v>20.739062499999999</v>
      </c>
      <c r="BU5" s="18">
        <f>BU$2*$F5/1000*1</f>
        <v>82.956249999999997</v>
      </c>
      <c r="BV5" s="18">
        <f t="shared" ref="BV5:CA5" si="28">BV$2*$F5/1000*2</f>
        <v>165.91249999999999</v>
      </c>
      <c r="BW5" s="18">
        <f t="shared" si="28"/>
        <v>165.91249999999999</v>
      </c>
      <c r="BX5" s="18">
        <f t="shared" si="28"/>
        <v>165.91249999999999</v>
      </c>
      <c r="BY5" s="18">
        <f t="shared" si="28"/>
        <v>165.91249999999999</v>
      </c>
      <c r="BZ5" s="18">
        <f t="shared" si="28"/>
        <v>165.91249999999999</v>
      </c>
      <c r="CA5" s="18">
        <f t="shared" si="28"/>
        <v>165.91249999999999</v>
      </c>
      <c r="CB5" s="18">
        <f t="shared" ref="CB5:CR5" si="29">CB$2*$F5/1000*0.25</f>
        <v>20.739062499999999</v>
      </c>
      <c r="CC5" s="18">
        <f>CC$2*$F5/1000*1</f>
        <v>82.956249999999997</v>
      </c>
      <c r="CD5" s="18">
        <f t="shared" si="29"/>
        <v>20.739062499999999</v>
      </c>
      <c r="CE5" s="18">
        <f t="shared" si="29"/>
        <v>20.739062499999999</v>
      </c>
      <c r="CF5" s="18">
        <f t="shared" si="29"/>
        <v>20.739062499999999</v>
      </c>
      <c r="CG5" s="18">
        <f t="shared" si="29"/>
        <v>20.739062499999999</v>
      </c>
      <c r="CH5" s="18">
        <f t="shared" si="29"/>
        <v>20.739062499999999</v>
      </c>
      <c r="CI5" s="18">
        <f t="shared" si="29"/>
        <v>20.739062499999999</v>
      </c>
      <c r="CJ5" s="18">
        <f t="shared" si="29"/>
        <v>20.739062499999999</v>
      </c>
      <c r="CK5" s="18">
        <f t="shared" si="14"/>
        <v>0</v>
      </c>
      <c r="CL5" s="18">
        <f t="shared" si="29"/>
        <v>20.739062499999999</v>
      </c>
      <c r="CM5" s="18">
        <f t="shared" si="29"/>
        <v>20.739062499999999</v>
      </c>
      <c r="CN5" s="18">
        <f t="shared" si="29"/>
        <v>20.739062499999999</v>
      </c>
      <c r="CO5" s="18">
        <f t="shared" si="29"/>
        <v>20.739062499999999</v>
      </c>
      <c r="CP5" s="18">
        <f t="shared" si="29"/>
        <v>20.739062499999999</v>
      </c>
      <c r="CQ5" s="18">
        <f t="shared" si="29"/>
        <v>20.739062499999999</v>
      </c>
      <c r="CR5" s="18">
        <f t="shared" si="29"/>
        <v>20.739062499999999</v>
      </c>
      <c r="CS5" s="18">
        <f t="shared" si="15"/>
        <v>0</v>
      </c>
      <c r="CT5" s="18">
        <f>CT$2*$F5/1000*2</f>
        <v>165.91249999999999</v>
      </c>
      <c r="CU5" s="18">
        <f t="shared" ref="CU5:CZ5" si="30">CU$2*$F5/1000*2</f>
        <v>165.91249999999999</v>
      </c>
      <c r="CV5" s="18">
        <f t="shared" si="30"/>
        <v>165.91249999999999</v>
      </c>
      <c r="CW5" s="18">
        <f t="shared" si="30"/>
        <v>165.91249999999999</v>
      </c>
      <c r="CX5" s="18">
        <f t="shared" si="30"/>
        <v>165.91249999999999</v>
      </c>
      <c r="CY5" s="18">
        <f t="shared" si="30"/>
        <v>165.91249999999999</v>
      </c>
      <c r="CZ5" s="18">
        <f t="shared" si="30"/>
        <v>165.91249999999999</v>
      </c>
      <c r="DA5" s="18">
        <f>DA$2*$F5/1000*1</f>
        <v>82.956249999999997</v>
      </c>
      <c r="DB5" s="13"/>
      <c r="DC5" s="13"/>
      <c r="DD5" s="20" t="str">
        <f t="shared" si="16"/>
        <v>m163_GvpF</v>
      </c>
      <c r="DE5" s="21">
        <f>J5*DE$2/$DC$2</f>
        <v>0.32993963068181814</v>
      </c>
      <c r="DF5" s="21">
        <f>K5*DF$2/$DC$2</f>
        <v>0.32993963068181814</v>
      </c>
      <c r="DG5" s="21">
        <f t="shared" ref="DG5:DG12" si="31">L5*DG$2/$DC$2</f>
        <v>0.32993963068181814</v>
      </c>
      <c r="DH5" s="21">
        <f t="shared" ref="DH5:DH12" si="32">M5*DH$2/$DC$2</f>
        <v>0.32993963068181814</v>
      </c>
      <c r="DI5" s="21">
        <f t="shared" ref="DI5:DI12" si="33">N5*DI$2/$DC$2</f>
        <v>0.32993963068181814</v>
      </c>
      <c r="DJ5" s="21">
        <f t="shared" ref="DJ5:DJ12" si="34">O5*DJ$2/$DC$2</f>
        <v>0.32993963068181814</v>
      </c>
      <c r="DK5" s="21">
        <f t="shared" ref="DK5:DK12" si="35">P5*DK$2/$DC$2</f>
        <v>0.32993963068181814</v>
      </c>
      <c r="DL5" s="21">
        <f t="shared" ref="DL5:DL12" si="36">Q5*DL$2/$DC$2</f>
        <v>0</v>
      </c>
      <c r="DM5" s="21">
        <f t="shared" ref="DM5:DM12" si="37">R5*DM$2/$DC$2</f>
        <v>0.65987926136363628</v>
      </c>
      <c r="DN5" s="21">
        <f t="shared" ref="DN5:DN12" si="38">S5*DN$2/$DC$2</f>
        <v>0.65987926136363628</v>
      </c>
      <c r="DO5" s="21">
        <f t="shared" ref="DO5:DO12" si="39">T5*DO$2/$DC$2</f>
        <v>0.65987926136363628</v>
      </c>
      <c r="DP5" s="21">
        <f t="shared" ref="DP5:DP12" si="40">U5*DP$2/$DC$2</f>
        <v>0.65987926136363628</v>
      </c>
      <c r="DQ5" s="21">
        <f t="shared" ref="DQ5:DQ12" si="41">V5*DQ$2/$DC$2</f>
        <v>0.65987926136363628</v>
      </c>
      <c r="DR5" s="21">
        <f t="shared" ref="DR5:DR12" si="42">W5*DR$2/$DC$2</f>
        <v>0.65987926136363628</v>
      </c>
      <c r="DS5" s="21">
        <f t="shared" ref="DS5:DS12" si="43">X5*DS$2/$DC$2</f>
        <v>0.65987926136363628</v>
      </c>
      <c r="DT5" s="21">
        <f t="shared" ref="DT5:DT12" si="44">Y5*DT$2/$DC$2</f>
        <v>2.6395170454545451</v>
      </c>
      <c r="DU5" s="21">
        <f t="shared" ref="DU5:DU12" si="45">Z5*DU$2/$DC$2</f>
        <v>1.3197585227272726</v>
      </c>
      <c r="DV5" s="21">
        <f t="shared" ref="DV5:DV12" si="46">AA5*DV$2/$DC$2</f>
        <v>1.3197585227272726</v>
      </c>
      <c r="DW5" s="21">
        <f t="shared" ref="DW5:DW12" si="47">AB5*DW$2/$DC$2</f>
        <v>1.3197585227272726</v>
      </c>
      <c r="DX5" s="21">
        <f t="shared" ref="DX5:DX12" si="48">AC5*DX$2/$DC$2</f>
        <v>1.3197585227272726</v>
      </c>
      <c r="DY5" s="21">
        <f t="shared" ref="DY5:DY12" si="49">AD5*DY$2/$DC$2</f>
        <v>1.3197585227272726</v>
      </c>
      <c r="DZ5" s="21">
        <f t="shared" ref="DZ5:DZ12" si="50">AE5*DZ$2/$DC$2</f>
        <v>1.3197585227272726</v>
      </c>
      <c r="EA5" s="21">
        <f t="shared" ref="EA5:EA12" si="51">AF5*EA$2/$DC$2</f>
        <v>1.3197585227272726</v>
      </c>
      <c r="EB5" s="21">
        <f t="shared" ref="EB5:EB12" si="52">AG5*EB$2/$DC$2</f>
        <v>0</v>
      </c>
      <c r="EC5" s="21">
        <f t="shared" ref="EC5:EC12" si="53">AH5*EC$2/$DC$2</f>
        <v>2.6395170454545451</v>
      </c>
      <c r="ED5" s="21">
        <f t="shared" ref="ED5:ED12" si="54">AI5*ED$2/$DC$2</f>
        <v>2.6395170454545451</v>
      </c>
      <c r="EE5" s="21">
        <f t="shared" ref="EE5:EE12" si="55">AJ5*EE$2/$DC$2</f>
        <v>2.6395170454545451</v>
      </c>
      <c r="EF5" s="21">
        <f t="shared" ref="EF5:EF12" si="56">AK5*EF$2/$DC$2</f>
        <v>2.6395170454545451</v>
      </c>
      <c r="EG5" s="21">
        <f t="shared" ref="EG5:EG12" si="57">AL5*EG$2/$DC$2</f>
        <v>2.6395170454545451</v>
      </c>
      <c r="EH5" s="21">
        <f t="shared" ref="EH5:EH12" si="58">AM5*EH$2/$DC$2</f>
        <v>2.6395170454545451</v>
      </c>
      <c r="EI5" s="21">
        <f t="shared" ref="EI5:EI12" si="59">AN5*EI$2/$DC$2</f>
        <v>2.6395170454545451</v>
      </c>
      <c r="EJ5" s="21">
        <f t="shared" ref="EJ5:EJ12" si="60">AO5*EJ$2/$DC$2</f>
        <v>2.6395170454545451</v>
      </c>
      <c r="EK5" s="21">
        <f t="shared" ref="EK5:EK12" si="61">AP5*EK$2/$DC$2</f>
        <v>2.6395170454545451</v>
      </c>
      <c r="EL5" s="21">
        <f t="shared" ref="EL5:EL12" si="62">AQ5*EL$2/$DC$2</f>
        <v>0.65987926136363628</v>
      </c>
      <c r="EM5" s="21">
        <f t="shared" ref="EM5:EM12" si="63">AR5*EM$2/$DC$2</f>
        <v>0.65987926136363628</v>
      </c>
      <c r="EN5" s="21">
        <f t="shared" ref="EN5:EN12" si="64">AS5*EN$2/$DC$2</f>
        <v>0.65987926136363628</v>
      </c>
      <c r="EO5" s="21">
        <f t="shared" ref="EO5:EO12" si="65">AT5*EO$2/$DC$2</f>
        <v>0.65987926136363628</v>
      </c>
      <c r="EP5" s="21">
        <f t="shared" ref="EP5:EP12" si="66">AU5*EP$2/$DC$2</f>
        <v>0.65987926136363628</v>
      </c>
      <c r="EQ5" s="21">
        <f t="shared" ref="EQ5:EQ12" si="67">AV5*EQ$2/$DC$2</f>
        <v>0.65987926136363628</v>
      </c>
      <c r="ER5" s="21">
        <f t="shared" ref="ER5:ER12" si="68">AW5*ER$2/$DC$2</f>
        <v>0</v>
      </c>
      <c r="ES5" s="21">
        <f t="shared" ref="ES5:ES12" si="69">AX5*ES$2/$DC$2</f>
        <v>2.6395170454545451</v>
      </c>
      <c r="ET5" s="21">
        <f t="shared" ref="ET5:ET12" si="70">AY5*ET$2/$DC$2</f>
        <v>2.6395170454545451</v>
      </c>
      <c r="EU5" s="21">
        <f t="shared" ref="EU5:EU12" si="71">AZ5*EU$2/$DC$2</f>
        <v>2.6395170454545451</v>
      </c>
      <c r="EV5" s="21">
        <f t="shared" ref="EV5:EV12" si="72">BA5*EV$2/$DC$2</f>
        <v>2.6395170454545451</v>
      </c>
      <c r="EW5" s="21">
        <f t="shared" ref="EW5:EW12" si="73">BB5*EW$2/$DC$2</f>
        <v>2.6395170454545451</v>
      </c>
      <c r="EX5" s="21">
        <f t="shared" ref="EX5:EX12" si="74">BC5*EX$2/$DC$2</f>
        <v>2.6395170454545451</v>
      </c>
      <c r="EY5" s="21">
        <f t="shared" ref="EY5:EY12" si="75">BD5*EY$2/$DC$2</f>
        <v>0.65987926136363628</v>
      </c>
      <c r="EZ5" s="21">
        <f t="shared" ref="EZ5:EZ12" si="76">BE5*EZ$2/$DC$2</f>
        <v>2.6395170454545451</v>
      </c>
      <c r="FA5" s="21">
        <f t="shared" ref="FA5:FA12" si="77">BF5*FA$2/$DC$2</f>
        <v>0.65987926136363628</v>
      </c>
      <c r="FB5" s="21">
        <f t="shared" ref="FB5:FB12" si="78">BG5*FB$2/$DC$2</f>
        <v>0.65987926136363628</v>
      </c>
      <c r="FC5" s="21">
        <f t="shared" ref="FC5:FC12" si="79">BH5*FC$2/$DC$2</f>
        <v>0.65987926136363628</v>
      </c>
      <c r="FD5" s="21">
        <f t="shared" ref="FD5:FD12" si="80">BI5*FD$2/$DC$2</f>
        <v>0.65987926136363628</v>
      </c>
      <c r="FE5" s="21">
        <f t="shared" ref="FE5:FE12" si="81">BJ5*FE$2/$DC$2</f>
        <v>0.65987926136363628</v>
      </c>
      <c r="FF5" s="21">
        <f t="shared" ref="FF5:FF12" si="82">BK5*FF$2/$DC$2</f>
        <v>0.65987926136363628</v>
      </c>
      <c r="FG5" s="21">
        <f t="shared" ref="FG5:FG12" si="83">BL5*FG$2/$DC$2</f>
        <v>0.65987926136363628</v>
      </c>
      <c r="FH5" s="21">
        <f t="shared" ref="FH5:FH12" si="84">BM5*FH$2/$DC$2</f>
        <v>0</v>
      </c>
      <c r="FI5" s="21">
        <f t="shared" ref="FI5:FI12" si="85">BN5*FI$2/$DC$2</f>
        <v>0.65987926136363628</v>
      </c>
      <c r="FJ5" s="21">
        <f t="shared" ref="FJ5:FJ12" si="86">BO5*FJ$2/$DC$2</f>
        <v>0.65987926136363628</v>
      </c>
      <c r="FK5" s="21">
        <f t="shared" ref="FK5:FK12" si="87">BP5*FK$2/$DC$2</f>
        <v>0.65987926136363628</v>
      </c>
      <c r="FL5" s="21">
        <f t="shared" ref="FL5:FL12" si="88">BQ5*FL$2/$DC$2</f>
        <v>0.65987926136363628</v>
      </c>
      <c r="FM5" s="21">
        <f t="shared" ref="FM5:FM12" si="89">BR5*FM$2/$DC$2</f>
        <v>0.65987926136363628</v>
      </c>
      <c r="FN5" s="21">
        <f t="shared" ref="FN5:FN12" si="90">BS5*FN$2/$DC$2</f>
        <v>0.65987926136363628</v>
      </c>
      <c r="FO5" s="21">
        <f t="shared" ref="FO5:FO12" si="91">BT5*FO$2/$DC$2</f>
        <v>0.65987926136363628</v>
      </c>
      <c r="FP5" s="21">
        <f t="shared" ref="FP5:FP12" si="92">BU5*FP$2/$DC$2</f>
        <v>2.6395170454545451</v>
      </c>
      <c r="FQ5" s="21">
        <f t="shared" ref="FQ5:FQ12" si="93">BV5*FQ$2/$DC$2</f>
        <v>5.2790340909090903</v>
      </c>
      <c r="FR5" s="21">
        <f t="shared" ref="FR5:FR12" si="94">BW5*FR$2/$DC$2</f>
        <v>5.2790340909090903</v>
      </c>
      <c r="FS5" s="21">
        <f t="shared" ref="FS5:FS12" si="95">BX5*FS$2/$DC$2</f>
        <v>5.2790340909090903</v>
      </c>
      <c r="FT5" s="21">
        <f t="shared" ref="FT5:FT12" si="96">BY5*FT$2/$DC$2</f>
        <v>5.2790340909090903</v>
      </c>
      <c r="FU5" s="21">
        <f t="shared" ref="FU5:FU12" si="97">BZ5*FU$2/$DC$2</f>
        <v>5.2790340909090903</v>
      </c>
      <c r="FV5" s="21">
        <f t="shared" ref="FV5:FV12" si="98">CA5*FV$2/$DC$2</f>
        <v>5.2790340909090903</v>
      </c>
      <c r="FW5" s="21">
        <f t="shared" ref="FW5:FW12" si="99">CB5*FW$2/$DC$2</f>
        <v>0.65987926136363628</v>
      </c>
      <c r="FX5" s="21">
        <f t="shared" ref="FX5:FX12" si="100">CC5*FX$2/$DC$2</f>
        <v>2.6395170454545451</v>
      </c>
      <c r="FY5" s="21">
        <f t="shared" ref="FY5:FY12" si="101">CD5*FY$2/$DC$2</f>
        <v>0.65987926136363628</v>
      </c>
      <c r="FZ5" s="21">
        <f t="shared" ref="FZ5:FZ12" si="102">CE5*FZ$2/$DC$2</f>
        <v>0.65987926136363628</v>
      </c>
      <c r="GA5" s="21">
        <f t="shared" ref="GA5:GA12" si="103">CF5*GA$2/$DC$2</f>
        <v>0.65987926136363628</v>
      </c>
      <c r="GB5" s="21">
        <f t="shared" ref="GB5:GB12" si="104">CG5*GB$2/$DC$2</f>
        <v>0.65987926136363628</v>
      </c>
      <c r="GC5" s="21">
        <f t="shared" ref="GC5:GC12" si="105">CH5*GC$2/$DC$2</f>
        <v>0.65987926136363628</v>
      </c>
      <c r="GD5" s="21">
        <f t="shared" ref="GD5:GD12" si="106">CI5*GD$2/$DC$2</f>
        <v>0.65987926136363628</v>
      </c>
      <c r="GE5" s="21">
        <f t="shared" ref="GE5:GE12" si="107">CJ5*GE$2/$DC$2</f>
        <v>0.65987926136363628</v>
      </c>
      <c r="GF5" s="21">
        <f t="shared" ref="GF5:GF12" si="108">CK5*GF$2/$DC$2</f>
        <v>0</v>
      </c>
      <c r="GG5" s="21">
        <f t="shared" ref="GG5:GG12" si="109">CL5*GG$2/$DC$2</f>
        <v>0.65987926136363628</v>
      </c>
      <c r="GH5" s="21">
        <f t="shared" ref="GH5:GH12" si="110">CM5*GH$2/$DC$2</f>
        <v>0.65987926136363628</v>
      </c>
      <c r="GI5" s="21">
        <f t="shared" ref="GI5:GI12" si="111">CN5*GI$2/$DC$2</f>
        <v>0.65987926136363628</v>
      </c>
      <c r="GJ5" s="21">
        <f t="shared" ref="GJ5:GJ12" si="112">CO5*GJ$2/$DC$2</f>
        <v>0.65987926136363628</v>
      </c>
      <c r="GK5" s="21">
        <f t="shared" ref="GK5:GK12" si="113">CP5*GK$2/$DC$2</f>
        <v>0.65987926136363628</v>
      </c>
      <c r="GL5" s="21">
        <f t="shared" ref="GL5:GL12" si="114">CQ5*GL$2/$DC$2</f>
        <v>0.65987926136363628</v>
      </c>
      <c r="GM5" s="21">
        <f t="shared" ref="GM5:GM12" si="115">CR5*GM$2/$DC$2</f>
        <v>0.65987926136363628</v>
      </c>
      <c r="GN5" s="21">
        <f t="shared" ref="GN5:GN12" si="116">CS5*GN$2/$DC$2</f>
        <v>0</v>
      </c>
      <c r="GO5" s="21">
        <f t="shared" ref="GO5:GO12" si="117">CT5*GO$2/$DC$2</f>
        <v>5.2790340909090903</v>
      </c>
      <c r="GP5" s="21">
        <f t="shared" ref="GP5:GP12" si="118">CU5*GP$2/$DC$2</f>
        <v>5.2790340909090903</v>
      </c>
      <c r="GQ5" s="21">
        <f t="shared" ref="GQ5:GQ12" si="119">CV5*GQ$2/$DC$2</f>
        <v>5.2790340909090903</v>
      </c>
      <c r="GR5" s="21">
        <f t="shared" ref="GR5:GR12" si="120">CW5*GR$2/$DC$2</f>
        <v>5.2790340909090903</v>
      </c>
      <c r="GS5" s="21">
        <f t="shared" ref="GS5:GS12" si="121">CX5*GS$2/$DC$2</f>
        <v>5.2790340909090903</v>
      </c>
      <c r="GT5" s="21">
        <f t="shared" ref="GT5:GT12" si="122">CY5*GT$2/$DC$2</f>
        <v>5.2790340909090903</v>
      </c>
      <c r="GU5" s="21">
        <f t="shared" ref="GU5:GU12" si="123">CZ5*GU$2/$DC$2</f>
        <v>5.2790340909090903</v>
      </c>
      <c r="GV5" s="21">
        <f t="shared" ref="GV5:GV12" si="124">DA5*GV$2/$DC$2</f>
        <v>2.6395170454545451</v>
      </c>
      <c r="GX5" s="3" t="str">
        <f t="shared" ref="GX5:GX12" si="125">DD5</f>
        <v>m163_GvpF</v>
      </c>
      <c r="GY5">
        <f t="shared" ref="GY5:GY11" si="126">SUM(DE5:GV5)*$DC$2</f>
        <v>1774.7452734375011</v>
      </c>
      <c r="GZ5">
        <f t="shared" ref="GZ5:GZ12" si="127">GY5/C5</f>
        <v>35.494905468750019</v>
      </c>
    </row>
    <row r="6" spans="1:208" x14ac:dyDescent="0.25">
      <c r="A6" s="18"/>
      <c r="B6" s="14" t="s">
        <v>132</v>
      </c>
      <c r="C6" s="15">
        <v>50</v>
      </c>
      <c r="D6" s="7">
        <f t="shared" si="19"/>
        <v>16.207980809750723</v>
      </c>
      <c r="E6" s="16">
        <v>4746</v>
      </c>
      <c r="F6" s="17">
        <f t="shared" si="20"/>
        <v>3084.9</v>
      </c>
      <c r="G6" s="18"/>
      <c r="H6" s="18"/>
      <c r="I6" s="18" t="str">
        <f t="shared" si="21"/>
        <v xml:space="preserve">m164_GvpG </v>
      </c>
      <c r="J6" s="18">
        <f t="shared" ref="J6:P11" si="128">J$2*$F6/1000*0.125</f>
        <v>9.6403125000000003</v>
      </c>
      <c r="K6" s="18">
        <f t="shared" si="128"/>
        <v>9.6403125000000003</v>
      </c>
      <c r="L6" s="18">
        <f t="shared" si="128"/>
        <v>9.6403125000000003</v>
      </c>
      <c r="M6" s="18">
        <f t="shared" si="128"/>
        <v>9.6403125000000003</v>
      </c>
      <c r="N6" s="18">
        <f t="shared" si="128"/>
        <v>9.6403125000000003</v>
      </c>
      <c r="O6" s="18">
        <f t="shared" si="128"/>
        <v>9.6403125000000003</v>
      </c>
      <c r="P6" s="18">
        <f t="shared" si="128"/>
        <v>9.6403125000000003</v>
      </c>
      <c r="Q6" s="18">
        <f t="shared" si="8"/>
        <v>0</v>
      </c>
      <c r="R6" s="18">
        <f t="shared" ref="R6:R11" si="129">R$2*$F6/1000*0.25</f>
        <v>19.280625000000001</v>
      </c>
      <c r="S6" s="18">
        <f t="shared" ref="S6:V11" si="130">S$2*$F6/1000*0.25</f>
        <v>19.280625000000001</v>
      </c>
      <c r="T6" s="18">
        <f t="shared" si="130"/>
        <v>19.280625000000001</v>
      </c>
      <c r="U6" s="18">
        <f t="shared" si="130"/>
        <v>19.280625000000001</v>
      </c>
      <c r="V6" s="18">
        <f t="shared" si="130"/>
        <v>19.280625000000001</v>
      </c>
      <c r="W6" s="18">
        <f t="shared" si="23"/>
        <v>19.280625000000001</v>
      </c>
      <c r="X6" s="18">
        <f t="shared" si="23"/>
        <v>19.280625000000001</v>
      </c>
      <c r="Y6" s="18">
        <f t="shared" ref="Y6:Y11" si="131">Y$2*$F6/1000*1</f>
        <v>77.122500000000002</v>
      </c>
      <c r="Z6" s="18">
        <f t="shared" ref="Z6:AF11" si="132">Z$2*$F6/1000*0.5</f>
        <v>38.561250000000001</v>
      </c>
      <c r="AA6" s="18">
        <f t="shared" si="132"/>
        <v>38.561250000000001</v>
      </c>
      <c r="AB6" s="18">
        <f t="shared" si="132"/>
        <v>38.561250000000001</v>
      </c>
      <c r="AC6" s="18">
        <f t="shared" si="132"/>
        <v>38.561250000000001</v>
      </c>
      <c r="AD6" s="18">
        <f t="shared" si="132"/>
        <v>38.561250000000001</v>
      </c>
      <c r="AE6" s="18">
        <f t="shared" si="132"/>
        <v>38.561250000000001</v>
      </c>
      <c r="AF6" s="18">
        <f t="shared" si="132"/>
        <v>38.561250000000001</v>
      </c>
      <c r="AG6" s="18">
        <f t="shared" si="9"/>
        <v>0</v>
      </c>
      <c r="AH6" s="18">
        <f t="shared" ref="AH6:AO11" si="133">AH$2*$F6/1000*1</f>
        <v>77.122500000000002</v>
      </c>
      <c r="AI6" s="18">
        <f t="shared" si="133"/>
        <v>77.122500000000002</v>
      </c>
      <c r="AJ6" s="18">
        <f t="shared" si="133"/>
        <v>77.122500000000002</v>
      </c>
      <c r="AK6" s="18">
        <f t="shared" si="133"/>
        <v>77.122500000000002</v>
      </c>
      <c r="AL6" s="18">
        <f t="shared" si="133"/>
        <v>77.122500000000002</v>
      </c>
      <c r="AM6" s="18">
        <f t="shared" si="133"/>
        <v>77.122500000000002</v>
      </c>
      <c r="AN6" s="18">
        <f t="shared" si="133"/>
        <v>77.122500000000002</v>
      </c>
      <c r="AO6" s="18">
        <f t="shared" si="133"/>
        <v>77.122500000000002</v>
      </c>
      <c r="AP6" s="18">
        <f>AP$2*$F6/1000*0.25</f>
        <v>19.280625000000001</v>
      </c>
      <c r="AQ6" s="18">
        <f>AQ$2*$F6/1000*1</f>
        <v>77.122500000000002</v>
      </c>
      <c r="AR6" s="18">
        <f t="shared" si="26"/>
        <v>19.280625000000001</v>
      </c>
      <c r="AS6" s="18">
        <f t="shared" si="26"/>
        <v>19.280625000000001</v>
      </c>
      <c r="AT6" s="18">
        <f t="shared" si="26"/>
        <v>19.280625000000001</v>
      </c>
      <c r="AU6" s="18">
        <f t="shared" si="26"/>
        <v>19.280625000000001</v>
      </c>
      <c r="AV6" s="18">
        <f t="shared" si="26"/>
        <v>19.280625000000001</v>
      </c>
      <c r="AW6" s="18">
        <f t="shared" si="11"/>
        <v>0</v>
      </c>
      <c r="AX6" s="18">
        <f>AX$2*$F6/1000*1</f>
        <v>77.122500000000002</v>
      </c>
      <c r="AY6" s="18">
        <f t="shared" si="26"/>
        <v>19.280625000000001</v>
      </c>
      <c r="AZ6" s="18">
        <f t="shared" si="26"/>
        <v>19.280625000000001</v>
      </c>
      <c r="BA6" s="18">
        <f t="shared" si="26"/>
        <v>19.280625000000001</v>
      </c>
      <c r="BB6" s="18">
        <f t="shared" si="26"/>
        <v>19.280625000000001</v>
      </c>
      <c r="BC6" s="18">
        <f t="shared" si="26"/>
        <v>19.280625000000001</v>
      </c>
      <c r="BD6" s="18">
        <f>BD$2*$F6/1000*1</f>
        <v>77.122500000000002</v>
      </c>
      <c r="BE6" s="18">
        <f t="shared" ref="BE6:BE11" si="134">BE$2*$F6/1000*1</f>
        <v>77.122500000000002</v>
      </c>
      <c r="BF6" s="18">
        <f>BF$2*$F6/1000*1</f>
        <v>77.122500000000002</v>
      </c>
      <c r="BG6" s="18">
        <f>BG$2*$F6/1000*1</f>
        <v>77.122500000000002</v>
      </c>
      <c r="BH6" s="18">
        <f>BH$2*$F6/1000*1</f>
        <v>77.122500000000002</v>
      </c>
      <c r="BI6" s="18">
        <f>BI$2*$F6/1000*1</f>
        <v>77.122500000000002</v>
      </c>
      <c r="BJ6" s="18">
        <f t="shared" si="26"/>
        <v>19.280625000000001</v>
      </c>
      <c r="BK6" s="18">
        <f t="shared" si="26"/>
        <v>19.280625000000001</v>
      </c>
      <c r="BL6" s="18">
        <f t="shared" si="26"/>
        <v>19.280625000000001</v>
      </c>
      <c r="BM6" s="18">
        <f t="shared" si="13"/>
        <v>0</v>
      </c>
      <c r="BN6" s="18">
        <f t="shared" si="26"/>
        <v>19.280625000000001</v>
      </c>
      <c r="BO6" s="18">
        <f t="shared" si="26"/>
        <v>19.280625000000001</v>
      </c>
      <c r="BP6" s="18">
        <f t="shared" si="26"/>
        <v>19.280625000000001</v>
      </c>
      <c r="BQ6" s="18">
        <f t="shared" si="26"/>
        <v>19.280625000000001</v>
      </c>
      <c r="BR6" s="18">
        <f t="shared" si="26"/>
        <v>19.280625000000001</v>
      </c>
      <c r="BS6" s="18">
        <f t="shared" si="26"/>
        <v>19.280625000000001</v>
      </c>
      <c r="BT6" s="18">
        <f t="shared" si="26"/>
        <v>19.280625000000001</v>
      </c>
      <c r="BU6" s="18">
        <f t="shared" ref="BU6:BU11" si="135">BU$2*$F6/1000*1</f>
        <v>77.122500000000002</v>
      </c>
      <c r="BV6" s="18">
        <f>BV$2*$F6/1000*2</f>
        <v>154.245</v>
      </c>
      <c r="BW6" s="18">
        <f t="shared" ref="BW6:CR9" si="136">BW$2*$F6/1000*0.25</f>
        <v>19.280625000000001</v>
      </c>
      <c r="BX6" s="18">
        <f t="shared" si="136"/>
        <v>19.280625000000001</v>
      </c>
      <c r="BY6" s="18">
        <f t="shared" si="136"/>
        <v>19.280625000000001</v>
      </c>
      <c r="BZ6" s="18">
        <f t="shared" si="136"/>
        <v>19.280625000000001</v>
      </c>
      <c r="CA6" s="18">
        <f t="shared" si="136"/>
        <v>19.280625000000001</v>
      </c>
      <c r="CB6" s="18">
        <f>CB$2*$F6/1000*2</f>
        <v>154.245</v>
      </c>
      <c r="CC6" s="18">
        <f t="shared" ref="CC6:CC11" si="137">CC$2*$F6/1000*1</f>
        <v>77.122500000000002</v>
      </c>
      <c r="CD6" s="18">
        <f>CD$2*$F6/1000*2</f>
        <v>154.245</v>
      </c>
      <c r="CE6" s="18">
        <f>CE$2*$F6/1000*2</f>
        <v>154.245</v>
      </c>
      <c r="CF6" s="18">
        <f>CF$2*$F6/1000*2</f>
        <v>154.245</v>
      </c>
      <c r="CG6" s="18">
        <f>CG$2*$F6/1000*2</f>
        <v>154.245</v>
      </c>
      <c r="CH6" s="18">
        <f t="shared" si="136"/>
        <v>19.280625000000001</v>
      </c>
      <c r="CI6" s="18">
        <f t="shared" si="136"/>
        <v>19.280625000000001</v>
      </c>
      <c r="CJ6" s="18">
        <f t="shared" si="136"/>
        <v>19.280625000000001</v>
      </c>
      <c r="CK6" s="18">
        <f t="shared" si="14"/>
        <v>0</v>
      </c>
      <c r="CL6" s="18">
        <f t="shared" si="136"/>
        <v>19.280625000000001</v>
      </c>
      <c r="CM6" s="18">
        <f t="shared" si="136"/>
        <v>19.280625000000001</v>
      </c>
      <c r="CN6" s="18">
        <f t="shared" si="136"/>
        <v>19.280625000000001</v>
      </c>
      <c r="CO6" s="18">
        <f t="shared" si="136"/>
        <v>19.280625000000001</v>
      </c>
      <c r="CP6" s="18">
        <f t="shared" si="136"/>
        <v>19.280625000000001</v>
      </c>
      <c r="CQ6" s="18">
        <f t="shared" si="136"/>
        <v>19.280625000000001</v>
      </c>
      <c r="CR6" s="18">
        <f t="shared" si="136"/>
        <v>19.280625000000001</v>
      </c>
      <c r="CS6" s="18">
        <f t="shared" si="15"/>
        <v>0</v>
      </c>
      <c r="CT6" s="18">
        <f t="shared" ref="CT6:CZ11" si="138">CT$2*$F6/1000*2</f>
        <v>154.245</v>
      </c>
      <c r="CU6" s="18">
        <f t="shared" si="138"/>
        <v>154.245</v>
      </c>
      <c r="CV6" s="18">
        <f t="shared" si="138"/>
        <v>154.245</v>
      </c>
      <c r="CW6" s="18">
        <f t="shared" si="138"/>
        <v>154.245</v>
      </c>
      <c r="CX6" s="18">
        <f t="shared" si="138"/>
        <v>154.245</v>
      </c>
      <c r="CY6" s="18">
        <f t="shared" si="138"/>
        <v>154.245</v>
      </c>
      <c r="CZ6" s="18">
        <f t="shared" si="138"/>
        <v>154.245</v>
      </c>
      <c r="DA6" s="18">
        <f t="shared" ref="DA6:DA11" si="139">DA$2*$F6/1000*1</f>
        <v>77.122500000000002</v>
      </c>
      <c r="DB6" s="18"/>
      <c r="DC6" s="18"/>
      <c r="DD6" s="23" t="str">
        <f t="shared" si="16"/>
        <v xml:space="preserve">m164_GvpG </v>
      </c>
      <c r="DE6" s="21">
        <f>J6*DE$2/$DC$2</f>
        <v>0.30673721590909087</v>
      </c>
      <c r="DF6" s="21">
        <f t="shared" ref="DF6:DF11" si="140">K6*DF$2/$DC$2</f>
        <v>0.30673721590909087</v>
      </c>
      <c r="DG6" s="21">
        <f t="shared" si="31"/>
        <v>0.30673721590909087</v>
      </c>
      <c r="DH6" s="21">
        <f t="shared" si="32"/>
        <v>0.30673721590909087</v>
      </c>
      <c r="DI6" s="21">
        <f t="shared" si="33"/>
        <v>0.30673721590909087</v>
      </c>
      <c r="DJ6" s="21">
        <f t="shared" si="34"/>
        <v>0.30673721590909087</v>
      </c>
      <c r="DK6" s="21">
        <f t="shared" si="35"/>
        <v>0.30673721590909087</v>
      </c>
      <c r="DL6" s="21">
        <f t="shared" si="36"/>
        <v>0</v>
      </c>
      <c r="DM6" s="21">
        <f t="shared" si="37"/>
        <v>0.61347443181818173</v>
      </c>
      <c r="DN6" s="21">
        <f t="shared" si="38"/>
        <v>0.61347443181818173</v>
      </c>
      <c r="DO6" s="21">
        <f t="shared" si="39"/>
        <v>0.61347443181818173</v>
      </c>
      <c r="DP6" s="21">
        <f t="shared" si="40"/>
        <v>0.61347443181818173</v>
      </c>
      <c r="DQ6" s="21">
        <f t="shared" si="41"/>
        <v>0.61347443181818173</v>
      </c>
      <c r="DR6" s="21">
        <f t="shared" si="42"/>
        <v>0.61347443181818173</v>
      </c>
      <c r="DS6" s="21">
        <f t="shared" si="43"/>
        <v>0.61347443181818173</v>
      </c>
      <c r="DT6" s="21">
        <f t="shared" si="44"/>
        <v>2.4538977272727269</v>
      </c>
      <c r="DU6" s="21">
        <f t="shared" si="45"/>
        <v>1.2269488636363635</v>
      </c>
      <c r="DV6" s="21">
        <f t="shared" si="46"/>
        <v>1.2269488636363635</v>
      </c>
      <c r="DW6" s="21">
        <f t="shared" si="47"/>
        <v>1.2269488636363635</v>
      </c>
      <c r="DX6" s="21">
        <f t="shared" si="48"/>
        <v>1.2269488636363635</v>
      </c>
      <c r="DY6" s="21">
        <f t="shared" si="49"/>
        <v>1.2269488636363635</v>
      </c>
      <c r="DZ6" s="21">
        <f t="shared" si="50"/>
        <v>1.2269488636363635</v>
      </c>
      <c r="EA6" s="21">
        <f t="shared" si="51"/>
        <v>1.2269488636363635</v>
      </c>
      <c r="EB6" s="21">
        <f t="shared" si="52"/>
        <v>0</v>
      </c>
      <c r="EC6" s="21">
        <f t="shared" si="53"/>
        <v>2.4538977272727269</v>
      </c>
      <c r="ED6" s="21">
        <f t="shared" si="54"/>
        <v>2.4538977272727269</v>
      </c>
      <c r="EE6" s="21">
        <f t="shared" si="55"/>
        <v>2.4538977272727269</v>
      </c>
      <c r="EF6" s="21">
        <f t="shared" si="56"/>
        <v>2.4538977272727269</v>
      </c>
      <c r="EG6" s="21">
        <f t="shared" si="57"/>
        <v>2.4538977272727269</v>
      </c>
      <c r="EH6" s="21">
        <f t="shared" si="58"/>
        <v>2.4538977272727269</v>
      </c>
      <c r="EI6" s="21">
        <f t="shared" si="59"/>
        <v>2.4538977272727269</v>
      </c>
      <c r="EJ6" s="21">
        <f t="shared" si="60"/>
        <v>2.4538977272727269</v>
      </c>
      <c r="EK6" s="21">
        <f t="shared" si="61"/>
        <v>0.61347443181818173</v>
      </c>
      <c r="EL6" s="21">
        <f t="shared" si="62"/>
        <v>2.4538977272727269</v>
      </c>
      <c r="EM6" s="21">
        <f t="shared" si="63"/>
        <v>0.61347443181818173</v>
      </c>
      <c r="EN6" s="21">
        <f t="shared" si="64"/>
        <v>0.61347443181818173</v>
      </c>
      <c r="EO6" s="21">
        <f t="shared" si="65"/>
        <v>0.61347443181818173</v>
      </c>
      <c r="EP6" s="21">
        <f t="shared" si="66"/>
        <v>0.61347443181818173</v>
      </c>
      <c r="EQ6" s="21">
        <f t="shared" si="67"/>
        <v>0.61347443181818173</v>
      </c>
      <c r="ER6" s="21">
        <f t="shared" si="68"/>
        <v>0</v>
      </c>
      <c r="ES6" s="21">
        <f t="shared" si="69"/>
        <v>2.4538977272727269</v>
      </c>
      <c r="ET6" s="21">
        <f t="shared" si="70"/>
        <v>0.61347443181818173</v>
      </c>
      <c r="EU6" s="21">
        <f t="shared" si="71"/>
        <v>0.61347443181818173</v>
      </c>
      <c r="EV6" s="21">
        <f t="shared" si="72"/>
        <v>0.61347443181818173</v>
      </c>
      <c r="EW6" s="21">
        <f t="shared" si="73"/>
        <v>0.61347443181818173</v>
      </c>
      <c r="EX6" s="21">
        <f t="shared" si="74"/>
        <v>0.61347443181818173</v>
      </c>
      <c r="EY6" s="21">
        <f t="shared" si="75"/>
        <v>2.4538977272727269</v>
      </c>
      <c r="EZ6" s="21">
        <f t="shared" si="76"/>
        <v>2.4538977272727269</v>
      </c>
      <c r="FA6" s="21">
        <f t="shared" si="77"/>
        <v>2.4538977272727269</v>
      </c>
      <c r="FB6" s="21">
        <f t="shared" si="78"/>
        <v>2.4538977272727269</v>
      </c>
      <c r="FC6" s="21">
        <f t="shared" si="79"/>
        <v>2.4538977272727269</v>
      </c>
      <c r="FD6" s="21">
        <f t="shared" si="80"/>
        <v>2.4538977272727269</v>
      </c>
      <c r="FE6" s="21">
        <f t="shared" si="81"/>
        <v>0.61347443181818173</v>
      </c>
      <c r="FF6" s="21">
        <f t="shared" si="82"/>
        <v>0.61347443181818173</v>
      </c>
      <c r="FG6" s="21">
        <f t="shared" si="83"/>
        <v>0.61347443181818173</v>
      </c>
      <c r="FH6" s="21">
        <f t="shared" si="84"/>
        <v>0</v>
      </c>
      <c r="FI6" s="21">
        <f t="shared" si="85"/>
        <v>0.61347443181818173</v>
      </c>
      <c r="FJ6" s="21">
        <f t="shared" si="86"/>
        <v>0.61347443181818173</v>
      </c>
      <c r="FK6" s="21">
        <f t="shared" si="87"/>
        <v>0.61347443181818173</v>
      </c>
      <c r="FL6" s="21">
        <f t="shared" si="88"/>
        <v>0.61347443181818173</v>
      </c>
      <c r="FM6" s="21">
        <f t="shared" si="89"/>
        <v>0.61347443181818173</v>
      </c>
      <c r="FN6" s="21">
        <f t="shared" si="90"/>
        <v>0.61347443181818173</v>
      </c>
      <c r="FO6" s="21">
        <f t="shared" si="91"/>
        <v>0.61347443181818173</v>
      </c>
      <c r="FP6" s="21">
        <f t="shared" si="92"/>
        <v>2.4538977272727269</v>
      </c>
      <c r="FQ6" s="21">
        <f t="shared" si="93"/>
        <v>4.9077954545454539</v>
      </c>
      <c r="FR6" s="21">
        <f t="shared" si="94"/>
        <v>0.61347443181818173</v>
      </c>
      <c r="FS6" s="21">
        <f t="shared" si="95"/>
        <v>0.61347443181818173</v>
      </c>
      <c r="FT6" s="21">
        <f t="shared" si="96"/>
        <v>0.61347443181818173</v>
      </c>
      <c r="FU6" s="21">
        <f t="shared" si="97"/>
        <v>0.61347443181818173</v>
      </c>
      <c r="FV6" s="21">
        <f t="shared" si="98"/>
        <v>0.61347443181818173</v>
      </c>
      <c r="FW6" s="21">
        <f t="shared" si="99"/>
        <v>4.9077954545454539</v>
      </c>
      <c r="FX6" s="21">
        <f t="shared" si="100"/>
        <v>2.4538977272727269</v>
      </c>
      <c r="FY6" s="21">
        <f t="shared" si="101"/>
        <v>4.9077954545454539</v>
      </c>
      <c r="FZ6" s="21">
        <f t="shared" si="102"/>
        <v>4.9077954545454539</v>
      </c>
      <c r="GA6" s="21">
        <f t="shared" si="103"/>
        <v>4.9077954545454539</v>
      </c>
      <c r="GB6" s="21">
        <f t="shared" si="104"/>
        <v>4.9077954545454539</v>
      </c>
      <c r="GC6" s="21">
        <f t="shared" si="105"/>
        <v>0.61347443181818173</v>
      </c>
      <c r="GD6" s="21">
        <f t="shared" si="106"/>
        <v>0.61347443181818173</v>
      </c>
      <c r="GE6" s="21">
        <f t="shared" si="107"/>
        <v>0.61347443181818173</v>
      </c>
      <c r="GF6" s="21">
        <f t="shared" si="108"/>
        <v>0</v>
      </c>
      <c r="GG6" s="21">
        <f t="shared" si="109"/>
        <v>0.61347443181818173</v>
      </c>
      <c r="GH6" s="21">
        <f t="shared" si="110"/>
        <v>0.61347443181818173</v>
      </c>
      <c r="GI6" s="21">
        <f t="shared" si="111"/>
        <v>0.61347443181818173</v>
      </c>
      <c r="GJ6" s="21">
        <f t="shared" si="112"/>
        <v>0.61347443181818173</v>
      </c>
      <c r="GK6" s="21">
        <f t="shared" si="113"/>
        <v>0.61347443181818173</v>
      </c>
      <c r="GL6" s="21">
        <f t="shared" si="114"/>
        <v>0.61347443181818173</v>
      </c>
      <c r="GM6" s="21">
        <f t="shared" si="115"/>
        <v>0.61347443181818173</v>
      </c>
      <c r="GN6" s="21">
        <f t="shared" si="116"/>
        <v>0</v>
      </c>
      <c r="GO6" s="21">
        <f t="shared" si="117"/>
        <v>4.9077954545454539</v>
      </c>
      <c r="GP6" s="21">
        <f t="shared" si="118"/>
        <v>4.9077954545454539</v>
      </c>
      <c r="GQ6" s="21">
        <f t="shared" si="119"/>
        <v>4.9077954545454539</v>
      </c>
      <c r="GR6" s="21">
        <f t="shared" si="120"/>
        <v>4.9077954545454539</v>
      </c>
      <c r="GS6" s="21">
        <f t="shared" si="121"/>
        <v>4.9077954545454539</v>
      </c>
      <c r="GT6" s="21">
        <f t="shared" si="122"/>
        <v>4.9077954545454539</v>
      </c>
      <c r="GU6" s="21">
        <f t="shared" si="123"/>
        <v>4.9077954545454539</v>
      </c>
      <c r="GV6" s="21">
        <f t="shared" si="124"/>
        <v>2.4538977272727269</v>
      </c>
      <c r="GX6" s="3" t="str">
        <f t="shared" si="125"/>
        <v xml:space="preserve">m164_GvpG </v>
      </c>
      <c r="GY6">
        <f t="shared" si="126"/>
        <v>1649.9394843749983</v>
      </c>
      <c r="GZ6">
        <f t="shared" si="127"/>
        <v>32.998789687499965</v>
      </c>
    </row>
    <row r="7" spans="1:208" x14ac:dyDescent="0.25">
      <c r="A7" s="24"/>
      <c r="B7" s="14" t="s">
        <v>19</v>
      </c>
      <c r="C7" s="15">
        <v>50</v>
      </c>
      <c r="D7" s="7">
        <f t="shared" si="19"/>
        <v>15.041665413194549</v>
      </c>
      <c r="E7" s="16">
        <v>5114</v>
      </c>
      <c r="F7" s="17">
        <f t="shared" si="20"/>
        <v>3324.1</v>
      </c>
      <c r="G7" s="24"/>
      <c r="H7" s="24"/>
      <c r="I7" s="24" t="str">
        <f t="shared" si="21"/>
        <v>m165_GvpJ</v>
      </c>
      <c r="J7" s="18">
        <f t="shared" si="128"/>
        <v>10.387812500000001</v>
      </c>
      <c r="K7" s="18">
        <f t="shared" si="128"/>
        <v>10.387812500000001</v>
      </c>
      <c r="L7" s="18">
        <f t="shared" si="128"/>
        <v>10.387812500000001</v>
      </c>
      <c r="M7" s="18">
        <f t="shared" si="128"/>
        <v>10.387812500000001</v>
      </c>
      <c r="N7" s="18">
        <f t="shared" si="128"/>
        <v>10.387812500000001</v>
      </c>
      <c r="O7" s="18">
        <f t="shared" si="128"/>
        <v>10.387812500000001</v>
      </c>
      <c r="P7" s="18">
        <f t="shared" si="128"/>
        <v>10.387812500000001</v>
      </c>
      <c r="Q7" s="18">
        <f t="shared" si="8"/>
        <v>0</v>
      </c>
      <c r="R7" s="18">
        <f t="shared" si="129"/>
        <v>20.775625000000002</v>
      </c>
      <c r="S7" s="18">
        <f t="shared" si="130"/>
        <v>20.775625000000002</v>
      </c>
      <c r="T7" s="18">
        <f t="shared" si="130"/>
        <v>20.775625000000002</v>
      </c>
      <c r="U7" s="18">
        <f t="shared" si="130"/>
        <v>20.775625000000002</v>
      </c>
      <c r="V7" s="18">
        <f t="shared" si="130"/>
        <v>20.775625000000002</v>
      </c>
      <c r="W7" s="18">
        <f t="shared" si="23"/>
        <v>20.775625000000002</v>
      </c>
      <c r="X7" s="18">
        <f t="shared" si="23"/>
        <v>20.775625000000002</v>
      </c>
      <c r="Y7" s="18">
        <f t="shared" si="131"/>
        <v>83.102500000000006</v>
      </c>
      <c r="Z7" s="18">
        <f t="shared" si="132"/>
        <v>41.551250000000003</v>
      </c>
      <c r="AA7" s="18">
        <f t="shared" si="132"/>
        <v>41.551250000000003</v>
      </c>
      <c r="AB7" s="18">
        <f t="shared" si="132"/>
        <v>41.551250000000003</v>
      </c>
      <c r="AC7" s="18">
        <f t="shared" si="132"/>
        <v>41.551250000000003</v>
      </c>
      <c r="AD7" s="18">
        <f t="shared" si="132"/>
        <v>41.551250000000003</v>
      </c>
      <c r="AE7" s="18">
        <f t="shared" si="132"/>
        <v>41.551250000000003</v>
      </c>
      <c r="AF7" s="18">
        <f t="shared" si="132"/>
        <v>41.551250000000003</v>
      </c>
      <c r="AG7" s="18">
        <f t="shared" si="9"/>
        <v>0</v>
      </c>
      <c r="AH7" s="18">
        <f t="shared" si="133"/>
        <v>83.102500000000006</v>
      </c>
      <c r="AI7" s="18">
        <f t="shared" si="133"/>
        <v>83.102500000000006</v>
      </c>
      <c r="AJ7" s="18">
        <f t="shared" si="133"/>
        <v>83.102500000000006</v>
      </c>
      <c r="AK7" s="18">
        <f t="shared" si="133"/>
        <v>83.102500000000006</v>
      </c>
      <c r="AL7" s="18">
        <f t="shared" si="133"/>
        <v>83.102500000000006</v>
      </c>
      <c r="AM7" s="18">
        <f t="shared" si="133"/>
        <v>83.102500000000006</v>
      </c>
      <c r="AN7" s="18">
        <f t="shared" si="133"/>
        <v>83.102500000000006</v>
      </c>
      <c r="AO7" s="18">
        <f t="shared" si="133"/>
        <v>83.102500000000006</v>
      </c>
      <c r="AP7" s="18">
        <f t="shared" ref="AP7:CP11" si="141">AP$2*$F7/1000*0.25</f>
        <v>20.775625000000002</v>
      </c>
      <c r="AQ7" s="18">
        <f t="shared" si="141"/>
        <v>20.775625000000002</v>
      </c>
      <c r="AR7" s="18">
        <f>AR$2*$F7/1000*1</f>
        <v>83.102500000000006</v>
      </c>
      <c r="AS7" s="18">
        <f t="shared" si="141"/>
        <v>20.775625000000002</v>
      </c>
      <c r="AT7" s="18">
        <f t="shared" si="141"/>
        <v>20.775625000000002</v>
      </c>
      <c r="AU7" s="18">
        <f t="shared" si="141"/>
        <v>20.775625000000002</v>
      </c>
      <c r="AV7" s="18">
        <f t="shared" si="141"/>
        <v>20.775625000000002</v>
      </c>
      <c r="AW7" s="18">
        <f t="shared" si="11"/>
        <v>0</v>
      </c>
      <c r="AX7" s="18">
        <f t="shared" si="141"/>
        <v>20.775625000000002</v>
      </c>
      <c r="AY7" s="18">
        <f>AY$2*$F7/1000*1</f>
        <v>83.102500000000006</v>
      </c>
      <c r="AZ7" s="18">
        <f t="shared" si="141"/>
        <v>20.775625000000002</v>
      </c>
      <c r="BA7" s="18">
        <f t="shared" si="141"/>
        <v>20.775625000000002</v>
      </c>
      <c r="BB7" s="18">
        <f t="shared" si="141"/>
        <v>20.775625000000002</v>
      </c>
      <c r="BC7" s="18">
        <f t="shared" si="141"/>
        <v>20.775625000000002</v>
      </c>
      <c r="BD7" s="18">
        <f>BD$2*$F7/1000*1</f>
        <v>83.102500000000006</v>
      </c>
      <c r="BE7" s="18">
        <f t="shared" si="134"/>
        <v>83.102500000000006</v>
      </c>
      <c r="BF7" s="18">
        <f t="shared" si="141"/>
        <v>20.775625000000002</v>
      </c>
      <c r="BG7" s="18">
        <f t="shared" si="141"/>
        <v>20.775625000000002</v>
      </c>
      <c r="BH7" s="18">
        <f t="shared" si="141"/>
        <v>20.775625000000002</v>
      </c>
      <c r="BI7" s="18">
        <f t="shared" si="141"/>
        <v>20.775625000000002</v>
      </c>
      <c r="BJ7" s="18">
        <f>BJ$2*$F7/1000*1</f>
        <v>83.102500000000006</v>
      </c>
      <c r="BK7" s="18">
        <f>BK$2*$F7/1000*1</f>
        <v>83.102500000000006</v>
      </c>
      <c r="BL7" s="18">
        <f>BL$2*$F7/1000*1</f>
        <v>83.102500000000006</v>
      </c>
      <c r="BM7" s="18">
        <f t="shared" si="13"/>
        <v>0</v>
      </c>
      <c r="BN7" s="18">
        <f>BN$2*$F7/1000*1</f>
        <v>83.102500000000006</v>
      </c>
      <c r="BO7" s="18">
        <f t="shared" si="141"/>
        <v>20.775625000000002</v>
      </c>
      <c r="BP7" s="18">
        <f t="shared" si="141"/>
        <v>20.775625000000002</v>
      </c>
      <c r="BQ7" s="18">
        <f t="shared" si="141"/>
        <v>20.775625000000002</v>
      </c>
      <c r="BR7" s="18">
        <f t="shared" si="141"/>
        <v>20.775625000000002</v>
      </c>
      <c r="BS7" s="18">
        <f t="shared" si="141"/>
        <v>20.775625000000002</v>
      </c>
      <c r="BT7" s="18">
        <f t="shared" si="141"/>
        <v>20.775625000000002</v>
      </c>
      <c r="BU7" s="18">
        <f t="shared" si="135"/>
        <v>83.102500000000006</v>
      </c>
      <c r="BV7" s="18">
        <f t="shared" si="141"/>
        <v>20.775625000000002</v>
      </c>
      <c r="BW7" s="18">
        <f>BW$2*$F7/1000*2</f>
        <v>166.20500000000001</v>
      </c>
      <c r="BX7" s="18">
        <f t="shared" si="136"/>
        <v>20.775625000000002</v>
      </c>
      <c r="BY7" s="18">
        <f t="shared" si="136"/>
        <v>20.775625000000002</v>
      </c>
      <c r="BZ7" s="18">
        <f t="shared" si="136"/>
        <v>20.775625000000002</v>
      </c>
      <c r="CA7" s="18">
        <f t="shared" si="136"/>
        <v>20.775625000000002</v>
      </c>
      <c r="CB7" s="18">
        <f>CB$2*$F7/1000*2</f>
        <v>166.20500000000001</v>
      </c>
      <c r="CC7" s="18">
        <f t="shared" si="137"/>
        <v>83.102500000000006</v>
      </c>
      <c r="CD7" s="18">
        <f t="shared" si="136"/>
        <v>20.775625000000002</v>
      </c>
      <c r="CE7" s="18">
        <f t="shared" si="136"/>
        <v>20.775625000000002</v>
      </c>
      <c r="CF7" s="18">
        <f t="shared" si="136"/>
        <v>20.775625000000002</v>
      </c>
      <c r="CG7" s="18">
        <f t="shared" si="136"/>
        <v>20.775625000000002</v>
      </c>
      <c r="CH7" s="18">
        <f>CH$2*$F7/1000*2</f>
        <v>166.20500000000001</v>
      </c>
      <c r="CI7" s="18">
        <f>CI$2*$F7/1000*2</f>
        <v>166.20500000000001</v>
      </c>
      <c r="CJ7" s="18">
        <f>CJ$2*$F7/1000*2</f>
        <v>166.20500000000001</v>
      </c>
      <c r="CK7" s="18">
        <f t="shared" si="14"/>
        <v>0</v>
      </c>
      <c r="CL7" s="18">
        <f>CL$2*$F7/1000*2</f>
        <v>166.20500000000001</v>
      </c>
      <c r="CM7" s="18">
        <f t="shared" si="136"/>
        <v>20.775625000000002</v>
      </c>
      <c r="CN7" s="18">
        <f t="shared" si="136"/>
        <v>20.775625000000002</v>
      </c>
      <c r="CO7" s="18">
        <f t="shared" si="136"/>
        <v>20.775625000000002</v>
      </c>
      <c r="CP7" s="18">
        <f t="shared" si="136"/>
        <v>20.775625000000002</v>
      </c>
      <c r="CQ7" s="18">
        <f t="shared" si="136"/>
        <v>20.775625000000002</v>
      </c>
      <c r="CR7" s="18">
        <f t="shared" si="136"/>
        <v>20.775625000000002</v>
      </c>
      <c r="CS7" s="18">
        <f t="shared" si="15"/>
        <v>0</v>
      </c>
      <c r="CT7" s="18">
        <f t="shared" si="138"/>
        <v>166.20500000000001</v>
      </c>
      <c r="CU7" s="18">
        <f t="shared" si="138"/>
        <v>166.20500000000001</v>
      </c>
      <c r="CV7" s="18">
        <f t="shared" si="138"/>
        <v>166.20500000000001</v>
      </c>
      <c r="CW7" s="18">
        <f t="shared" si="138"/>
        <v>166.20500000000001</v>
      </c>
      <c r="CX7" s="18">
        <f t="shared" si="138"/>
        <v>166.20500000000001</v>
      </c>
      <c r="CY7" s="18">
        <f t="shared" si="138"/>
        <v>166.20500000000001</v>
      </c>
      <c r="CZ7" s="18">
        <f t="shared" si="138"/>
        <v>166.20500000000001</v>
      </c>
      <c r="DA7" s="18">
        <f t="shared" si="139"/>
        <v>83.102500000000006</v>
      </c>
      <c r="DB7" s="24" t="s">
        <v>135</v>
      </c>
      <c r="DC7" s="24"/>
      <c r="DD7" s="25" t="str">
        <f t="shared" si="16"/>
        <v>m165_GvpJ</v>
      </c>
      <c r="DE7" s="21">
        <f t="shared" ref="DE7:DE12" si="142">J7*DE$2/$DC$2</f>
        <v>0.33052130681818181</v>
      </c>
      <c r="DF7" s="21">
        <f t="shared" si="140"/>
        <v>0.33052130681818181</v>
      </c>
      <c r="DG7" s="21">
        <f t="shared" si="31"/>
        <v>0.33052130681818181</v>
      </c>
      <c r="DH7" s="21">
        <f t="shared" si="32"/>
        <v>0.33052130681818181</v>
      </c>
      <c r="DI7" s="21">
        <f t="shared" si="33"/>
        <v>0.33052130681818181</v>
      </c>
      <c r="DJ7" s="21">
        <f t="shared" si="34"/>
        <v>0.33052130681818181</v>
      </c>
      <c r="DK7" s="21">
        <f t="shared" si="35"/>
        <v>0.33052130681818181</v>
      </c>
      <c r="DL7" s="21">
        <f t="shared" si="36"/>
        <v>0</v>
      </c>
      <c r="DM7" s="21">
        <f t="shared" si="37"/>
        <v>0.66104261363636363</v>
      </c>
      <c r="DN7" s="21">
        <f t="shared" si="38"/>
        <v>0.66104261363636363</v>
      </c>
      <c r="DO7" s="21">
        <f t="shared" si="39"/>
        <v>0.66104261363636363</v>
      </c>
      <c r="DP7" s="21">
        <f t="shared" si="40"/>
        <v>0.66104261363636363</v>
      </c>
      <c r="DQ7" s="21">
        <f t="shared" si="41"/>
        <v>0.66104261363636363</v>
      </c>
      <c r="DR7" s="21">
        <f t="shared" si="42"/>
        <v>0.66104261363636363</v>
      </c>
      <c r="DS7" s="21">
        <f t="shared" si="43"/>
        <v>0.66104261363636363</v>
      </c>
      <c r="DT7" s="21">
        <f t="shared" si="44"/>
        <v>2.6441704545454545</v>
      </c>
      <c r="DU7" s="21">
        <f t="shared" si="45"/>
        <v>1.3220852272727273</v>
      </c>
      <c r="DV7" s="21">
        <f t="shared" si="46"/>
        <v>1.3220852272727273</v>
      </c>
      <c r="DW7" s="21">
        <f t="shared" si="47"/>
        <v>1.3220852272727273</v>
      </c>
      <c r="DX7" s="21">
        <f t="shared" si="48"/>
        <v>1.3220852272727273</v>
      </c>
      <c r="DY7" s="21">
        <f t="shared" si="49"/>
        <v>1.3220852272727273</v>
      </c>
      <c r="DZ7" s="21">
        <f t="shared" si="50"/>
        <v>1.3220852272727273</v>
      </c>
      <c r="EA7" s="21">
        <f t="shared" si="51"/>
        <v>1.3220852272727273</v>
      </c>
      <c r="EB7" s="21">
        <f t="shared" si="52"/>
        <v>0</v>
      </c>
      <c r="EC7" s="21">
        <f t="shared" si="53"/>
        <v>2.6441704545454545</v>
      </c>
      <c r="ED7" s="21">
        <f t="shared" si="54"/>
        <v>2.6441704545454545</v>
      </c>
      <c r="EE7" s="21">
        <f t="shared" si="55"/>
        <v>2.6441704545454545</v>
      </c>
      <c r="EF7" s="21">
        <f t="shared" si="56"/>
        <v>2.6441704545454545</v>
      </c>
      <c r="EG7" s="21">
        <f t="shared" si="57"/>
        <v>2.6441704545454545</v>
      </c>
      <c r="EH7" s="21">
        <f t="shared" si="58"/>
        <v>2.6441704545454545</v>
      </c>
      <c r="EI7" s="21">
        <f t="shared" si="59"/>
        <v>2.6441704545454545</v>
      </c>
      <c r="EJ7" s="21">
        <f t="shared" si="60"/>
        <v>2.6441704545454545</v>
      </c>
      <c r="EK7" s="21">
        <f t="shared" si="61"/>
        <v>0.66104261363636363</v>
      </c>
      <c r="EL7" s="21">
        <f t="shared" si="62"/>
        <v>0.66104261363636363</v>
      </c>
      <c r="EM7" s="21">
        <f t="shared" si="63"/>
        <v>2.6441704545454545</v>
      </c>
      <c r="EN7" s="21">
        <f t="shared" si="64"/>
        <v>0.66104261363636363</v>
      </c>
      <c r="EO7" s="21">
        <f t="shared" si="65"/>
        <v>0.66104261363636363</v>
      </c>
      <c r="EP7" s="21">
        <f t="shared" si="66"/>
        <v>0.66104261363636363</v>
      </c>
      <c r="EQ7" s="21">
        <f t="shared" si="67"/>
        <v>0.66104261363636363</v>
      </c>
      <c r="ER7" s="21">
        <f t="shared" si="68"/>
        <v>0</v>
      </c>
      <c r="ES7" s="21">
        <f t="shared" si="69"/>
        <v>0.66104261363636363</v>
      </c>
      <c r="ET7" s="21">
        <f t="shared" si="70"/>
        <v>2.6441704545454545</v>
      </c>
      <c r="EU7" s="21">
        <f t="shared" si="71"/>
        <v>0.66104261363636363</v>
      </c>
      <c r="EV7" s="21">
        <f t="shared" si="72"/>
        <v>0.66104261363636363</v>
      </c>
      <c r="EW7" s="21">
        <f t="shared" si="73"/>
        <v>0.66104261363636363</v>
      </c>
      <c r="EX7" s="21">
        <f t="shared" si="74"/>
        <v>0.66104261363636363</v>
      </c>
      <c r="EY7" s="21">
        <f t="shared" si="75"/>
        <v>2.6441704545454545</v>
      </c>
      <c r="EZ7" s="21">
        <f t="shared" si="76"/>
        <v>2.6441704545454545</v>
      </c>
      <c r="FA7" s="21">
        <f t="shared" si="77"/>
        <v>0.66104261363636363</v>
      </c>
      <c r="FB7" s="21">
        <f t="shared" si="78"/>
        <v>0.66104261363636363</v>
      </c>
      <c r="FC7" s="21">
        <f t="shared" si="79"/>
        <v>0.66104261363636363</v>
      </c>
      <c r="FD7" s="21">
        <f t="shared" si="80"/>
        <v>0.66104261363636363</v>
      </c>
      <c r="FE7" s="21">
        <f t="shared" si="81"/>
        <v>2.6441704545454545</v>
      </c>
      <c r="FF7" s="21">
        <f t="shared" si="82"/>
        <v>2.6441704545454545</v>
      </c>
      <c r="FG7" s="21">
        <f t="shared" si="83"/>
        <v>2.6441704545454545</v>
      </c>
      <c r="FH7" s="21">
        <f t="shared" si="84"/>
        <v>0</v>
      </c>
      <c r="FI7" s="21">
        <f t="shared" si="85"/>
        <v>2.6441704545454545</v>
      </c>
      <c r="FJ7" s="21">
        <f t="shared" si="86"/>
        <v>0.66104261363636363</v>
      </c>
      <c r="FK7" s="21">
        <f t="shared" si="87"/>
        <v>0.66104261363636363</v>
      </c>
      <c r="FL7" s="21">
        <f t="shared" si="88"/>
        <v>0.66104261363636363</v>
      </c>
      <c r="FM7" s="21">
        <f t="shared" si="89"/>
        <v>0.66104261363636363</v>
      </c>
      <c r="FN7" s="21">
        <f t="shared" si="90"/>
        <v>0.66104261363636363</v>
      </c>
      <c r="FO7" s="21">
        <f t="shared" si="91"/>
        <v>0.66104261363636363</v>
      </c>
      <c r="FP7" s="21">
        <f t="shared" si="92"/>
        <v>2.6441704545454545</v>
      </c>
      <c r="FQ7" s="21">
        <f t="shared" si="93"/>
        <v>0.66104261363636363</v>
      </c>
      <c r="FR7" s="21">
        <f t="shared" si="94"/>
        <v>5.288340909090909</v>
      </c>
      <c r="FS7" s="21">
        <f t="shared" si="95"/>
        <v>0.66104261363636363</v>
      </c>
      <c r="FT7" s="21">
        <f t="shared" si="96"/>
        <v>0.66104261363636363</v>
      </c>
      <c r="FU7" s="21">
        <f t="shared" si="97"/>
        <v>0.66104261363636363</v>
      </c>
      <c r="FV7" s="21">
        <f t="shared" si="98"/>
        <v>0.66104261363636363</v>
      </c>
      <c r="FW7" s="21">
        <f t="shared" si="99"/>
        <v>5.288340909090909</v>
      </c>
      <c r="FX7" s="21">
        <f t="shared" si="100"/>
        <v>2.6441704545454545</v>
      </c>
      <c r="FY7" s="21">
        <f t="shared" si="101"/>
        <v>0.66104261363636363</v>
      </c>
      <c r="FZ7" s="21">
        <f t="shared" si="102"/>
        <v>0.66104261363636363</v>
      </c>
      <c r="GA7" s="21">
        <f t="shared" si="103"/>
        <v>0.66104261363636363</v>
      </c>
      <c r="GB7" s="21">
        <f t="shared" si="104"/>
        <v>0.66104261363636363</v>
      </c>
      <c r="GC7" s="21">
        <f t="shared" si="105"/>
        <v>5.288340909090909</v>
      </c>
      <c r="GD7" s="21">
        <f t="shared" si="106"/>
        <v>5.288340909090909</v>
      </c>
      <c r="GE7" s="21">
        <f t="shared" si="107"/>
        <v>5.288340909090909</v>
      </c>
      <c r="GF7" s="21">
        <f t="shared" si="108"/>
        <v>0</v>
      </c>
      <c r="GG7" s="21">
        <f t="shared" si="109"/>
        <v>5.288340909090909</v>
      </c>
      <c r="GH7" s="21">
        <f t="shared" si="110"/>
        <v>0.66104261363636363</v>
      </c>
      <c r="GI7" s="21">
        <f t="shared" si="111"/>
        <v>0.66104261363636363</v>
      </c>
      <c r="GJ7" s="21">
        <f t="shared" si="112"/>
        <v>0.66104261363636363</v>
      </c>
      <c r="GK7" s="21">
        <f t="shared" si="113"/>
        <v>0.66104261363636363</v>
      </c>
      <c r="GL7" s="21">
        <f t="shared" si="114"/>
        <v>0.66104261363636363</v>
      </c>
      <c r="GM7" s="21">
        <f t="shared" si="115"/>
        <v>0.66104261363636363</v>
      </c>
      <c r="GN7" s="21">
        <f t="shared" si="116"/>
        <v>0</v>
      </c>
      <c r="GO7" s="21">
        <f t="shared" si="117"/>
        <v>5.288340909090909</v>
      </c>
      <c r="GP7" s="21">
        <f t="shared" si="118"/>
        <v>5.288340909090909</v>
      </c>
      <c r="GQ7" s="21">
        <f t="shared" si="119"/>
        <v>5.288340909090909</v>
      </c>
      <c r="GR7" s="21">
        <f t="shared" si="120"/>
        <v>5.288340909090909</v>
      </c>
      <c r="GS7" s="21">
        <f t="shared" si="121"/>
        <v>5.288340909090909</v>
      </c>
      <c r="GT7" s="21">
        <f t="shared" si="122"/>
        <v>5.288340909090909</v>
      </c>
      <c r="GU7" s="21">
        <f t="shared" si="123"/>
        <v>5.288340909090909</v>
      </c>
      <c r="GV7" s="21">
        <f t="shared" si="124"/>
        <v>2.6441704545454545</v>
      </c>
      <c r="GX7" s="3" t="str">
        <f t="shared" si="125"/>
        <v>m165_GvpJ</v>
      </c>
      <c r="GY7">
        <f t="shared" si="126"/>
        <v>1777.8741093750009</v>
      </c>
      <c r="GZ7">
        <f t="shared" si="127"/>
        <v>35.557482187500021</v>
      </c>
    </row>
    <row r="8" spans="1:208" x14ac:dyDescent="0.25">
      <c r="A8" s="13"/>
      <c r="B8" s="14" t="s">
        <v>20</v>
      </c>
      <c r="C8" s="15">
        <v>50</v>
      </c>
      <c r="D8" s="7">
        <f t="shared" si="19"/>
        <v>15.909633282952829</v>
      </c>
      <c r="E8" s="16">
        <v>4835</v>
      </c>
      <c r="F8" s="26">
        <f t="shared" si="20"/>
        <v>3142.75</v>
      </c>
      <c r="G8" s="13"/>
      <c r="H8" s="13"/>
      <c r="I8" s="13" t="str">
        <f t="shared" si="21"/>
        <v>m166_GvpK</v>
      </c>
      <c r="J8" s="18">
        <f t="shared" si="128"/>
        <v>9.8210937499999993</v>
      </c>
      <c r="K8" s="18">
        <f t="shared" si="128"/>
        <v>9.8210937499999993</v>
      </c>
      <c r="L8" s="18">
        <f t="shared" si="128"/>
        <v>9.8210937499999993</v>
      </c>
      <c r="M8" s="18">
        <f t="shared" si="128"/>
        <v>9.8210937499999993</v>
      </c>
      <c r="N8" s="18">
        <f t="shared" si="128"/>
        <v>9.8210937499999993</v>
      </c>
      <c r="O8" s="18">
        <f t="shared" si="128"/>
        <v>9.8210937499999993</v>
      </c>
      <c r="P8" s="18">
        <f t="shared" si="128"/>
        <v>9.8210937499999993</v>
      </c>
      <c r="Q8" s="18">
        <f t="shared" si="8"/>
        <v>0</v>
      </c>
      <c r="R8" s="18">
        <f>R$2*$F8/1000*0.25</f>
        <v>19.642187499999999</v>
      </c>
      <c r="S8" s="18">
        <f t="shared" si="130"/>
        <v>19.642187499999999</v>
      </c>
      <c r="T8" s="18">
        <f t="shared" si="130"/>
        <v>19.642187499999999</v>
      </c>
      <c r="U8" s="18">
        <f t="shared" si="130"/>
        <v>19.642187499999999</v>
      </c>
      <c r="V8" s="18">
        <f t="shared" si="130"/>
        <v>19.642187499999999</v>
      </c>
      <c r="W8" s="18">
        <f t="shared" si="23"/>
        <v>19.642187499999999</v>
      </c>
      <c r="X8" s="18">
        <f t="shared" si="23"/>
        <v>19.642187499999999</v>
      </c>
      <c r="Y8" s="18">
        <f t="shared" si="131"/>
        <v>78.568749999999994</v>
      </c>
      <c r="Z8" s="18">
        <f t="shared" si="132"/>
        <v>39.284374999999997</v>
      </c>
      <c r="AA8" s="18">
        <f t="shared" si="132"/>
        <v>39.284374999999997</v>
      </c>
      <c r="AB8" s="18">
        <f t="shared" si="132"/>
        <v>39.284374999999997</v>
      </c>
      <c r="AC8" s="18">
        <f t="shared" si="132"/>
        <v>39.284374999999997</v>
      </c>
      <c r="AD8" s="18">
        <f t="shared" si="132"/>
        <v>39.284374999999997</v>
      </c>
      <c r="AE8" s="18">
        <f t="shared" si="132"/>
        <v>39.284374999999997</v>
      </c>
      <c r="AF8" s="18">
        <f t="shared" si="132"/>
        <v>39.284374999999997</v>
      </c>
      <c r="AG8" s="18">
        <f t="shared" si="9"/>
        <v>0</v>
      </c>
      <c r="AH8" s="18">
        <f t="shared" si="133"/>
        <v>78.568749999999994</v>
      </c>
      <c r="AI8" s="18">
        <f t="shared" si="133"/>
        <v>78.568749999999994</v>
      </c>
      <c r="AJ8" s="18">
        <f t="shared" si="133"/>
        <v>78.568749999999994</v>
      </c>
      <c r="AK8" s="18">
        <f t="shared" si="133"/>
        <v>78.568749999999994</v>
      </c>
      <c r="AL8" s="18">
        <f t="shared" si="133"/>
        <v>78.568749999999994</v>
      </c>
      <c r="AM8" s="18">
        <f t="shared" si="133"/>
        <v>78.568749999999994</v>
      </c>
      <c r="AN8" s="18">
        <f t="shared" si="133"/>
        <v>78.568749999999994</v>
      </c>
      <c r="AO8" s="18">
        <f t="shared" si="133"/>
        <v>78.568749999999994</v>
      </c>
      <c r="AP8" s="18">
        <f t="shared" si="141"/>
        <v>19.642187499999999</v>
      </c>
      <c r="AQ8" s="18">
        <f t="shared" si="141"/>
        <v>19.642187499999999</v>
      </c>
      <c r="AR8" s="18">
        <f t="shared" si="141"/>
        <v>19.642187499999999</v>
      </c>
      <c r="AS8" s="18">
        <f>AS$2*$F8/1000*1</f>
        <v>78.568749999999994</v>
      </c>
      <c r="AT8" s="18">
        <f t="shared" si="141"/>
        <v>19.642187499999999</v>
      </c>
      <c r="AU8" s="18">
        <f t="shared" si="141"/>
        <v>19.642187499999999</v>
      </c>
      <c r="AV8" s="18">
        <f t="shared" si="141"/>
        <v>19.642187499999999</v>
      </c>
      <c r="AW8" s="18">
        <f t="shared" si="11"/>
        <v>0</v>
      </c>
      <c r="AX8" s="18">
        <f t="shared" si="141"/>
        <v>19.642187499999999</v>
      </c>
      <c r="AY8" s="18">
        <f t="shared" si="141"/>
        <v>19.642187499999999</v>
      </c>
      <c r="AZ8" s="18">
        <f>AZ$2*$F8/1000*1</f>
        <v>78.568749999999994</v>
      </c>
      <c r="BA8" s="18">
        <f t="shared" si="141"/>
        <v>19.642187499999999</v>
      </c>
      <c r="BB8" s="18">
        <f t="shared" si="141"/>
        <v>19.642187499999999</v>
      </c>
      <c r="BC8" s="18">
        <f t="shared" si="141"/>
        <v>19.642187499999999</v>
      </c>
      <c r="BD8" s="18">
        <f t="shared" si="141"/>
        <v>19.642187499999999</v>
      </c>
      <c r="BE8" s="18">
        <f t="shared" si="134"/>
        <v>78.568749999999994</v>
      </c>
      <c r="BF8" s="18">
        <f>BF$2*$F8/1000*1</f>
        <v>78.568749999999994</v>
      </c>
      <c r="BG8" s="18">
        <f t="shared" si="141"/>
        <v>19.642187499999999</v>
      </c>
      <c r="BH8" s="18">
        <f t="shared" si="141"/>
        <v>19.642187499999999</v>
      </c>
      <c r="BI8" s="18">
        <f t="shared" si="141"/>
        <v>19.642187499999999</v>
      </c>
      <c r="BJ8" s="18">
        <f>BJ$2*$F8/1000*1</f>
        <v>78.568749999999994</v>
      </c>
      <c r="BK8" s="18">
        <f t="shared" si="141"/>
        <v>19.642187499999999</v>
      </c>
      <c r="BL8" s="18">
        <f t="shared" si="141"/>
        <v>19.642187499999999</v>
      </c>
      <c r="BM8" s="18">
        <f t="shared" si="13"/>
        <v>0</v>
      </c>
      <c r="BN8" s="18">
        <f t="shared" si="141"/>
        <v>19.642187499999999</v>
      </c>
      <c r="BO8" s="18">
        <f>BO$2*$F8/1000*1</f>
        <v>78.568749999999994</v>
      </c>
      <c r="BP8" s="18">
        <f>BP$2*$F8/1000*1</f>
        <v>78.568749999999994</v>
      </c>
      <c r="BQ8" s="18">
        <f>BQ$2*$F8/1000*1</f>
        <v>78.568749999999994</v>
      </c>
      <c r="BR8" s="18">
        <f t="shared" si="141"/>
        <v>19.642187499999999</v>
      </c>
      <c r="BS8" s="18">
        <f t="shared" si="141"/>
        <v>19.642187499999999</v>
      </c>
      <c r="BT8" s="18">
        <f t="shared" si="141"/>
        <v>19.642187499999999</v>
      </c>
      <c r="BU8" s="18">
        <f t="shared" si="135"/>
        <v>78.568749999999994</v>
      </c>
      <c r="BV8" s="18">
        <f t="shared" si="141"/>
        <v>19.642187499999999</v>
      </c>
      <c r="BW8" s="18">
        <f t="shared" si="141"/>
        <v>19.642187499999999</v>
      </c>
      <c r="BX8" s="18">
        <f>BX$2*$F8/1000*2</f>
        <v>157.13749999999999</v>
      </c>
      <c r="BY8" s="18">
        <f t="shared" si="141"/>
        <v>19.642187499999999</v>
      </c>
      <c r="BZ8" s="18">
        <f t="shared" si="141"/>
        <v>19.642187499999999</v>
      </c>
      <c r="CA8" s="18">
        <f t="shared" si="141"/>
        <v>19.642187499999999</v>
      </c>
      <c r="CB8" s="18">
        <f t="shared" si="141"/>
        <v>19.642187499999999</v>
      </c>
      <c r="CC8" s="18">
        <f t="shared" si="137"/>
        <v>78.568749999999994</v>
      </c>
      <c r="CD8" s="18">
        <f>CD$2*$F8/1000*2</f>
        <v>157.13749999999999</v>
      </c>
      <c r="CE8" s="18">
        <f t="shared" si="141"/>
        <v>19.642187499999999</v>
      </c>
      <c r="CF8" s="18">
        <f t="shared" si="141"/>
        <v>19.642187499999999</v>
      </c>
      <c r="CG8" s="18">
        <f t="shared" si="141"/>
        <v>19.642187499999999</v>
      </c>
      <c r="CH8" s="18">
        <f>CH$2*$F8/1000*2</f>
        <v>157.13749999999999</v>
      </c>
      <c r="CI8" s="18">
        <f t="shared" si="141"/>
        <v>19.642187499999999</v>
      </c>
      <c r="CJ8" s="18">
        <f t="shared" si="141"/>
        <v>19.642187499999999</v>
      </c>
      <c r="CK8" s="18">
        <f t="shared" si="14"/>
        <v>0</v>
      </c>
      <c r="CL8" s="18">
        <f t="shared" si="141"/>
        <v>19.642187499999999</v>
      </c>
      <c r="CM8" s="18">
        <f>CM$2*$F8/1000*2</f>
        <v>157.13749999999999</v>
      </c>
      <c r="CN8" s="18">
        <f>CN$2*$F8/1000*2</f>
        <v>157.13749999999999</v>
      </c>
      <c r="CO8" s="18">
        <f>CO$2*$F8/1000*2</f>
        <v>157.13749999999999</v>
      </c>
      <c r="CP8" s="18">
        <f t="shared" si="141"/>
        <v>19.642187499999999</v>
      </c>
      <c r="CQ8" s="18">
        <f t="shared" si="136"/>
        <v>19.642187499999999</v>
      </c>
      <c r="CR8" s="18">
        <f t="shared" si="136"/>
        <v>19.642187499999999</v>
      </c>
      <c r="CS8" s="18">
        <f t="shared" si="15"/>
        <v>0</v>
      </c>
      <c r="CT8" s="18">
        <f t="shared" si="138"/>
        <v>157.13749999999999</v>
      </c>
      <c r="CU8" s="18">
        <f t="shared" si="138"/>
        <v>157.13749999999999</v>
      </c>
      <c r="CV8" s="18">
        <f t="shared" si="138"/>
        <v>157.13749999999999</v>
      </c>
      <c r="CW8" s="18">
        <f t="shared" si="138"/>
        <v>157.13749999999999</v>
      </c>
      <c r="CX8" s="18">
        <f t="shared" si="138"/>
        <v>157.13749999999999</v>
      </c>
      <c r="CY8" s="18">
        <f t="shared" si="138"/>
        <v>157.13749999999999</v>
      </c>
      <c r="CZ8" s="18">
        <f t="shared" si="138"/>
        <v>157.13749999999999</v>
      </c>
      <c r="DA8" s="18">
        <f t="shared" si="139"/>
        <v>78.568749999999994</v>
      </c>
      <c r="DB8" s="13"/>
      <c r="DC8" s="13"/>
      <c r="DD8" s="20" t="str">
        <f t="shared" si="16"/>
        <v>m166_GvpK</v>
      </c>
      <c r="DE8" s="21">
        <f t="shared" si="142"/>
        <v>0.31248934659090905</v>
      </c>
      <c r="DF8" s="21">
        <f t="shared" si="140"/>
        <v>0.31248934659090905</v>
      </c>
      <c r="DG8" s="21">
        <f t="shared" si="31"/>
        <v>0.31248934659090905</v>
      </c>
      <c r="DH8" s="21">
        <f t="shared" si="32"/>
        <v>0.31248934659090905</v>
      </c>
      <c r="DI8" s="21">
        <f t="shared" si="33"/>
        <v>0.31248934659090905</v>
      </c>
      <c r="DJ8" s="21">
        <f t="shared" si="34"/>
        <v>0.31248934659090905</v>
      </c>
      <c r="DK8" s="21">
        <f t="shared" si="35"/>
        <v>0.31248934659090905</v>
      </c>
      <c r="DL8" s="21">
        <f t="shared" si="36"/>
        <v>0</v>
      </c>
      <c r="DM8" s="21">
        <f t="shared" si="37"/>
        <v>0.62497869318181809</v>
      </c>
      <c r="DN8" s="21">
        <f t="shared" si="38"/>
        <v>0.62497869318181809</v>
      </c>
      <c r="DO8" s="21">
        <f t="shared" si="39"/>
        <v>0.62497869318181809</v>
      </c>
      <c r="DP8" s="21">
        <f t="shared" si="40"/>
        <v>0.62497869318181809</v>
      </c>
      <c r="DQ8" s="21">
        <f t="shared" si="41"/>
        <v>0.62497869318181809</v>
      </c>
      <c r="DR8" s="21">
        <f t="shared" si="42"/>
        <v>0.62497869318181809</v>
      </c>
      <c r="DS8" s="21">
        <f t="shared" si="43"/>
        <v>0.62497869318181809</v>
      </c>
      <c r="DT8" s="21">
        <f t="shared" si="44"/>
        <v>2.4999147727272724</v>
      </c>
      <c r="DU8" s="21">
        <f t="shared" si="45"/>
        <v>1.2499573863636362</v>
      </c>
      <c r="DV8" s="21">
        <f t="shared" si="46"/>
        <v>1.2499573863636362</v>
      </c>
      <c r="DW8" s="21">
        <f t="shared" si="47"/>
        <v>1.2499573863636362</v>
      </c>
      <c r="DX8" s="21">
        <f t="shared" si="48"/>
        <v>1.2499573863636362</v>
      </c>
      <c r="DY8" s="21">
        <f t="shared" si="49"/>
        <v>1.2499573863636362</v>
      </c>
      <c r="DZ8" s="21">
        <f t="shared" si="50"/>
        <v>1.2499573863636362</v>
      </c>
      <c r="EA8" s="21">
        <f t="shared" si="51"/>
        <v>1.2499573863636362</v>
      </c>
      <c r="EB8" s="21">
        <f t="shared" si="52"/>
        <v>0</v>
      </c>
      <c r="EC8" s="21">
        <f t="shared" si="53"/>
        <v>2.4999147727272724</v>
      </c>
      <c r="ED8" s="21">
        <f t="shared" si="54"/>
        <v>2.4999147727272724</v>
      </c>
      <c r="EE8" s="21">
        <f t="shared" si="55"/>
        <v>2.4999147727272724</v>
      </c>
      <c r="EF8" s="21">
        <f t="shared" si="56"/>
        <v>2.4999147727272724</v>
      </c>
      <c r="EG8" s="21">
        <f t="shared" si="57"/>
        <v>2.4999147727272724</v>
      </c>
      <c r="EH8" s="21">
        <f t="shared" si="58"/>
        <v>2.4999147727272724</v>
      </c>
      <c r="EI8" s="21">
        <f t="shared" si="59"/>
        <v>2.4999147727272724</v>
      </c>
      <c r="EJ8" s="21">
        <f t="shared" si="60"/>
        <v>2.4999147727272724</v>
      </c>
      <c r="EK8" s="21">
        <f t="shared" si="61"/>
        <v>0.62497869318181809</v>
      </c>
      <c r="EL8" s="21">
        <f t="shared" si="62"/>
        <v>0.62497869318181809</v>
      </c>
      <c r="EM8" s="21">
        <f t="shared" si="63"/>
        <v>0.62497869318181809</v>
      </c>
      <c r="EN8" s="21">
        <f t="shared" si="64"/>
        <v>2.4999147727272724</v>
      </c>
      <c r="EO8" s="21">
        <f t="shared" si="65"/>
        <v>0.62497869318181809</v>
      </c>
      <c r="EP8" s="21">
        <f t="shared" si="66"/>
        <v>0.62497869318181809</v>
      </c>
      <c r="EQ8" s="21">
        <f t="shared" si="67"/>
        <v>0.62497869318181809</v>
      </c>
      <c r="ER8" s="21">
        <f t="shared" si="68"/>
        <v>0</v>
      </c>
      <c r="ES8" s="21">
        <f t="shared" si="69"/>
        <v>0.62497869318181809</v>
      </c>
      <c r="ET8" s="21">
        <f t="shared" si="70"/>
        <v>0.62497869318181809</v>
      </c>
      <c r="EU8" s="21">
        <f t="shared" si="71"/>
        <v>2.4999147727272724</v>
      </c>
      <c r="EV8" s="21">
        <f t="shared" si="72"/>
        <v>0.62497869318181809</v>
      </c>
      <c r="EW8" s="21">
        <f t="shared" si="73"/>
        <v>0.62497869318181809</v>
      </c>
      <c r="EX8" s="21">
        <f t="shared" si="74"/>
        <v>0.62497869318181809</v>
      </c>
      <c r="EY8" s="21">
        <f t="shared" si="75"/>
        <v>0.62497869318181809</v>
      </c>
      <c r="EZ8" s="21">
        <f t="shared" si="76"/>
        <v>2.4999147727272724</v>
      </c>
      <c r="FA8" s="21">
        <f t="shared" si="77"/>
        <v>2.4999147727272724</v>
      </c>
      <c r="FB8" s="21">
        <f t="shared" si="78"/>
        <v>0.62497869318181809</v>
      </c>
      <c r="FC8" s="21">
        <f t="shared" si="79"/>
        <v>0.62497869318181809</v>
      </c>
      <c r="FD8" s="21">
        <f t="shared" si="80"/>
        <v>0.62497869318181809</v>
      </c>
      <c r="FE8" s="21">
        <f t="shared" si="81"/>
        <v>2.4999147727272724</v>
      </c>
      <c r="FF8" s="21">
        <f t="shared" si="82"/>
        <v>0.62497869318181809</v>
      </c>
      <c r="FG8" s="21">
        <f t="shared" si="83"/>
        <v>0.62497869318181809</v>
      </c>
      <c r="FH8" s="21">
        <f t="shared" si="84"/>
        <v>0</v>
      </c>
      <c r="FI8" s="21">
        <f t="shared" si="85"/>
        <v>0.62497869318181809</v>
      </c>
      <c r="FJ8" s="21">
        <f t="shared" si="86"/>
        <v>2.4999147727272724</v>
      </c>
      <c r="FK8" s="21">
        <f t="shared" si="87"/>
        <v>2.4999147727272724</v>
      </c>
      <c r="FL8" s="21">
        <f t="shared" si="88"/>
        <v>2.4999147727272724</v>
      </c>
      <c r="FM8" s="21">
        <f t="shared" si="89"/>
        <v>0.62497869318181809</v>
      </c>
      <c r="FN8" s="21">
        <f t="shared" si="90"/>
        <v>0.62497869318181809</v>
      </c>
      <c r="FO8" s="21">
        <f t="shared" si="91"/>
        <v>0.62497869318181809</v>
      </c>
      <c r="FP8" s="21">
        <f t="shared" si="92"/>
        <v>2.4999147727272724</v>
      </c>
      <c r="FQ8" s="21">
        <f t="shared" si="93"/>
        <v>0.62497869318181809</v>
      </c>
      <c r="FR8" s="21">
        <f t="shared" si="94"/>
        <v>0.62497869318181809</v>
      </c>
      <c r="FS8" s="21">
        <f t="shared" si="95"/>
        <v>4.9998295454545447</v>
      </c>
      <c r="FT8" s="21">
        <f t="shared" si="96"/>
        <v>0.62497869318181809</v>
      </c>
      <c r="FU8" s="21">
        <f t="shared" si="97"/>
        <v>0.62497869318181809</v>
      </c>
      <c r="FV8" s="21">
        <f t="shared" si="98"/>
        <v>0.62497869318181809</v>
      </c>
      <c r="FW8" s="21">
        <f t="shared" si="99"/>
        <v>0.62497869318181809</v>
      </c>
      <c r="FX8" s="21">
        <f t="shared" si="100"/>
        <v>2.4999147727272724</v>
      </c>
      <c r="FY8" s="21">
        <f t="shared" si="101"/>
        <v>4.9998295454545447</v>
      </c>
      <c r="FZ8" s="21">
        <f t="shared" si="102"/>
        <v>0.62497869318181809</v>
      </c>
      <c r="GA8" s="21">
        <f t="shared" si="103"/>
        <v>0.62497869318181809</v>
      </c>
      <c r="GB8" s="21">
        <f t="shared" si="104"/>
        <v>0.62497869318181809</v>
      </c>
      <c r="GC8" s="21">
        <f t="shared" si="105"/>
        <v>4.9998295454545447</v>
      </c>
      <c r="GD8" s="21">
        <f t="shared" si="106"/>
        <v>0.62497869318181809</v>
      </c>
      <c r="GE8" s="21">
        <f t="shared" si="107"/>
        <v>0.62497869318181809</v>
      </c>
      <c r="GF8" s="21">
        <f t="shared" si="108"/>
        <v>0</v>
      </c>
      <c r="GG8" s="21">
        <f t="shared" si="109"/>
        <v>0.62497869318181809</v>
      </c>
      <c r="GH8" s="21">
        <f t="shared" si="110"/>
        <v>4.9998295454545447</v>
      </c>
      <c r="GI8" s="21">
        <f t="shared" si="111"/>
        <v>4.9998295454545447</v>
      </c>
      <c r="GJ8" s="21">
        <f t="shared" si="112"/>
        <v>4.9998295454545447</v>
      </c>
      <c r="GK8" s="21">
        <f t="shared" si="113"/>
        <v>0.62497869318181809</v>
      </c>
      <c r="GL8" s="21">
        <f t="shared" si="114"/>
        <v>0.62497869318181809</v>
      </c>
      <c r="GM8" s="21">
        <f t="shared" si="115"/>
        <v>0.62497869318181809</v>
      </c>
      <c r="GN8" s="21">
        <f t="shared" si="116"/>
        <v>0</v>
      </c>
      <c r="GO8" s="21">
        <f t="shared" si="117"/>
        <v>4.9998295454545447</v>
      </c>
      <c r="GP8" s="21">
        <f t="shared" si="118"/>
        <v>4.9998295454545447</v>
      </c>
      <c r="GQ8" s="21">
        <f t="shared" si="119"/>
        <v>4.9998295454545447</v>
      </c>
      <c r="GR8" s="21">
        <f t="shared" si="120"/>
        <v>4.9998295454545447</v>
      </c>
      <c r="GS8" s="21">
        <f t="shared" si="121"/>
        <v>4.9998295454545447</v>
      </c>
      <c r="GT8" s="21">
        <f t="shared" si="122"/>
        <v>4.9998295454545447</v>
      </c>
      <c r="GU8" s="21">
        <f t="shared" si="123"/>
        <v>4.9998295454545447</v>
      </c>
      <c r="GV8" s="21">
        <f t="shared" si="124"/>
        <v>2.4999147727272724</v>
      </c>
      <c r="GX8" s="3" t="str">
        <f t="shared" si="125"/>
        <v>m166_GvpK</v>
      </c>
      <c r="GY8">
        <f t="shared" si="126"/>
        <v>1680.8801953124982</v>
      </c>
      <c r="GZ8">
        <f t="shared" si="127"/>
        <v>33.617603906249968</v>
      </c>
    </row>
    <row r="9" spans="1:208" x14ac:dyDescent="0.25">
      <c r="A9" s="13"/>
      <c r="B9" s="14" t="s">
        <v>21</v>
      </c>
      <c r="C9" s="15">
        <v>50</v>
      </c>
      <c r="D9" s="7">
        <f t="shared" si="19"/>
        <v>14.739045204651642</v>
      </c>
      <c r="E9" s="16">
        <v>5219</v>
      </c>
      <c r="F9" s="26">
        <f t="shared" si="20"/>
        <v>3392.35</v>
      </c>
      <c r="G9" s="13"/>
      <c r="H9" s="13"/>
      <c r="I9" s="13" t="str">
        <f t="shared" si="21"/>
        <v xml:space="preserve">m167_GvpN </v>
      </c>
      <c r="J9" s="18">
        <f t="shared" si="128"/>
        <v>10.60109375</v>
      </c>
      <c r="K9" s="18">
        <f t="shared" si="128"/>
        <v>10.60109375</v>
      </c>
      <c r="L9" s="18">
        <f t="shared" si="128"/>
        <v>10.60109375</v>
      </c>
      <c r="M9" s="18">
        <f t="shared" si="128"/>
        <v>10.60109375</v>
      </c>
      <c r="N9" s="18">
        <f t="shared" si="128"/>
        <v>10.60109375</v>
      </c>
      <c r="O9" s="18">
        <f t="shared" si="128"/>
        <v>10.60109375</v>
      </c>
      <c r="P9" s="18">
        <f t="shared" si="128"/>
        <v>10.60109375</v>
      </c>
      <c r="Q9" s="18">
        <f t="shared" si="8"/>
        <v>0</v>
      </c>
      <c r="R9" s="18">
        <f t="shared" si="129"/>
        <v>21.202187500000001</v>
      </c>
      <c r="S9" s="18">
        <f t="shared" si="130"/>
        <v>21.202187500000001</v>
      </c>
      <c r="T9" s="18">
        <f t="shared" si="130"/>
        <v>21.202187500000001</v>
      </c>
      <c r="U9" s="18">
        <f t="shared" si="130"/>
        <v>21.202187500000001</v>
      </c>
      <c r="V9" s="18">
        <f t="shared" si="130"/>
        <v>21.202187500000001</v>
      </c>
      <c r="W9" s="18">
        <f t="shared" si="23"/>
        <v>21.202187500000001</v>
      </c>
      <c r="X9" s="18">
        <f t="shared" si="23"/>
        <v>21.202187500000001</v>
      </c>
      <c r="Y9" s="18">
        <f t="shared" si="131"/>
        <v>84.808750000000003</v>
      </c>
      <c r="Z9" s="18">
        <f t="shared" si="132"/>
        <v>42.404375000000002</v>
      </c>
      <c r="AA9" s="18">
        <f t="shared" si="132"/>
        <v>42.404375000000002</v>
      </c>
      <c r="AB9" s="18">
        <f t="shared" si="132"/>
        <v>42.404375000000002</v>
      </c>
      <c r="AC9" s="18">
        <f t="shared" si="132"/>
        <v>42.404375000000002</v>
      </c>
      <c r="AD9" s="18">
        <f t="shared" si="132"/>
        <v>42.404375000000002</v>
      </c>
      <c r="AE9" s="18">
        <f t="shared" si="132"/>
        <v>42.404375000000002</v>
      </c>
      <c r="AF9" s="18">
        <f t="shared" si="132"/>
        <v>42.404375000000002</v>
      </c>
      <c r="AG9" s="18">
        <f t="shared" si="9"/>
        <v>0</v>
      </c>
      <c r="AH9" s="18">
        <f t="shared" si="133"/>
        <v>84.808750000000003</v>
      </c>
      <c r="AI9" s="18">
        <f t="shared" si="133"/>
        <v>84.808750000000003</v>
      </c>
      <c r="AJ9" s="18">
        <f t="shared" si="133"/>
        <v>84.808750000000003</v>
      </c>
      <c r="AK9" s="18">
        <f t="shared" si="133"/>
        <v>84.808750000000003</v>
      </c>
      <c r="AL9" s="18">
        <f t="shared" si="133"/>
        <v>84.808750000000003</v>
      </c>
      <c r="AM9" s="18">
        <f t="shared" si="133"/>
        <v>84.808750000000003</v>
      </c>
      <c r="AN9" s="18">
        <f t="shared" si="133"/>
        <v>84.808750000000003</v>
      </c>
      <c r="AO9" s="18">
        <f t="shared" si="133"/>
        <v>84.808750000000003</v>
      </c>
      <c r="AP9" s="18">
        <f t="shared" si="141"/>
        <v>21.202187500000001</v>
      </c>
      <c r="AQ9" s="18">
        <f t="shared" si="141"/>
        <v>21.202187500000001</v>
      </c>
      <c r="AR9" s="18">
        <f t="shared" si="141"/>
        <v>21.202187500000001</v>
      </c>
      <c r="AS9" s="18">
        <f t="shared" si="141"/>
        <v>21.202187500000001</v>
      </c>
      <c r="AT9" s="18">
        <f>AT$2*$F9/1000*1</f>
        <v>84.808750000000003</v>
      </c>
      <c r="AU9" s="18">
        <f t="shared" si="141"/>
        <v>21.202187500000001</v>
      </c>
      <c r="AV9" s="18">
        <f t="shared" si="141"/>
        <v>21.202187500000001</v>
      </c>
      <c r="AW9" s="18">
        <f t="shared" si="11"/>
        <v>0</v>
      </c>
      <c r="AX9" s="18">
        <f t="shared" si="141"/>
        <v>21.202187500000001</v>
      </c>
      <c r="AY9" s="18">
        <f t="shared" si="141"/>
        <v>21.202187500000001</v>
      </c>
      <c r="AZ9" s="18">
        <f t="shared" si="141"/>
        <v>21.202187500000001</v>
      </c>
      <c r="BA9" s="18">
        <f>BA$2*$F9/1000*1</f>
        <v>84.808750000000003</v>
      </c>
      <c r="BB9" s="18">
        <f t="shared" si="141"/>
        <v>21.202187500000001</v>
      </c>
      <c r="BC9" s="18">
        <f t="shared" si="141"/>
        <v>21.202187500000001</v>
      </c>
      <c r="BD9" s="18">
        <f t="shared" si="141"/>
        <v>21.202187500000001</v>
      </c>
      <c r="BE9" s="18">
        <f t="shared" si="134"/>
        <v>84.808750000000003</v>
      </c>
      <c r="BF9" s="18">
        <f t="shared" si="141"/>
        <v>21.202187500000001</v>
      </c>
      <c r="BG9" s="18">
        <f>BG$2*$F9/1000*1</f>
        <v>84.808750000000003</v>
      </c>
      <c r="BH9" s="18">
        <f t="shared" si="141"/>
        <v>21.202187500000001</v>
      </c>
      <c r="BI9" s="18">
        <f t="shared" si="141"/>
        <v>21.202187500000001</v>
      </c>
      <c r="BJ9" s="18">
        <f t="shared" si="141"/>
        <v>21.202187500000001</v>
      </c>
      <c r="BK9" s="18">
        <f>BK$2*$F9/1000*1</f>
        <v>84.808750000000003</v>
      </c>
      <c r="BL9" s="18">
        <f t="shared" si="141"/>
        <v>21.202187500000001</v>
      </c>
      <c r="BM9" s="18">
        <f t="shared" si="13"/>
        <v>0</v>
      </c>
      <c r="BN9" s="18">
        <f t="shared" si="141"/>
        <v>21.202187500000001</v>
      </c>
      <c r="BO9" s="18">
        <f>BO$2*$F9/1000*1</f>
        <v>84.808750000000003</v>
      </c>
      <c r="BP9" s="18">
        <f t="shared" si="141"/>
        <v>21.202187500000001</v>
      </c>
      <c r="BQ9" s="18">
        <f t="shared" si="141"/>
        <v>21.202187500000001</v>
      </c>
      <c r="BR9" s="18">
        <f>BR$2*$F9/1000*1</f>
        <v>84.808750000000003</v>
      </c>
      <c r="BS9" s="18">
        <f>BS$2*$F9/1000*1</f>
        <v>84.808750000000003</v>
      </c>
      <c r="BT9" s="18">
        <f t="shared" si="141"/>
        <v>21.202187500000001</v>
      </c>
      <c r="BU9" s="18">
        <f t="shared" si="135"/>
        <v>84.808750000000003</v>
      </c>
      <c r="BV9" s="18">
        <f t="shared" si="141"/>
        <v>21.202187500000001</v>
      </c>
      <c r="BW9" s="18">
        <f t="shared" si="141"/>
        <v>21.202187500000001</v>
      </c>
      <c r="BX9" s="18">
        <f t="shared" si="141"/>
        <v>21.202187500000001</v>
      </c>
      <c r="BY9" s="18">
        <f>BY$2*$F9/1000*2</f>
        <v>169.61750000000001</v>
      </c>
      <c r="BZ9" s="18">
        <f t="shared" si="141"/>
        <v>21.202187500000001</v>
      </c>
      <c r="CA9" s="18">
        <f t="shared" si="141"/>
        <v>21.202187500000001</v>
      </c>
      <c r="CB9" s="18">
        <f t="shared" si="141"/>
        <v>21.202187500000001</v>
      </c>
      <c r="CC9" s="18">
        <f t="shared" si="137"/>
        <v>84.808750000000003</v>
      </c>
      <c r="CD9" s="18">
        <f t="shared" si="141"/>
        <v>21.202187500000001</v>
      </c>
      <c r="CE9" s="18">
        <f>CE$2*$F9/1000*2</f>
        <v>169.61750000000001</v>
      </c>
      <c r="CF9" s="18">
        <f t="shared" si="141"/>
        <v>21.202187500000001</v>
      </c>
      <c r="CG9" s="18">
        <f t="shared" si="141"/>
        <v>21.202187500000001</v>
      </c>
      <c r="CH9" s="18">
        <f t="shared" si="141"/>
        <v>21.202187500000001</v>
      </c>
      <c r="CI9" s="18">
        <f>CI$2*$F9/1000*2</f>
        <v>169.61750000000001</v>
      </c>
      <c r="CJ9" s="18">
        <f t="shared" si="141"/>
        <v>21.202187500000001</v>
      </c>
      <c r="CK9" s="18">
        <f t="shared" si="14"/>
        <v>0</v>
      </c>
      <c r="CL9" s="18">
        <f t="shared" si="141"/>
        <v>21.202187500000001</v>
      </c>
      <c r="CM9" s="18">
        <f>CM$2*$F9/1000*2</f>
        <v>169.61750000000001</v>
      </c>
      <c r="CN9" s="18">
        <f t="shared" si="141"/>
        <v>21.202187500000001</v>
      </c>
      <c r="CO9" s="18">
        <f t="shared" si="141"/>
        <v>21.202187500000001</v>
      </c>
      <c r="CP9" s="18">
        <f>CP$2*$F9/1000*2</f>
        <v>169.61750000000001</v>
      </c>
      <c r="CQ9" s="18">
        <f>CQ$2*$F9/1000*2</f>
        <v>169.61750000000001</v>
      </c>
      <c r="CR9" s="18">
        <f t="shared" si="136"/>
        <v>21.202187500000001</v>
      </c>
      <c r="CS9" s="18">
        <f t="shared" si="15"/>
        <v>0</v>
      </c>
      <c r="CT9" s="18">
        <f t="shared" si="138"/>
        <v>169.61750000000001</v>
      </c>
      <c r="CU9" s="18">
        <f t="shared" si="138"/>
        <v>169.61750000000001</v>
      </c>
      <c r="CV9" s="18">
        <f t="shared" si="138"/>
        <v>169.61750000000001</v>
      </c>
      <c r="CW9" s="18">
        <f t="shared" si="138"/>
        <v>169.61750000000001</v>
      </c>
      <c r="CX9" s="18">
        <f t="shared" si="138"/>
        <v>169.61750000000001</v>
      </c>
      <c r="CY9" s="18">
        <f t="shared" si="138"/>
        <v>169.61750000000001</v>
      </c>
      <c r="CZ9" s="18">
        <f t="shared" si="138"/>
        <v>169.61750000000001</v>
      </c>
      <c r="DA9" s="18">
        <f t="shared" si="139"/>
        <v>84.808750000000003</v>
      </c>
      <c r="DB9" s="13"/>
      <c r="DC9" s="13"/>
      <c r="DD9" s="20" t="str">
        <f t="shared" si="16"/>
        <v xml:space="preserve">m167_GvpN </v>
      </c>
      <c r="DE9" s="21">
        <f t="shared" si="142"/>
        <v>0.3373075284090909</v>
      </c>
      <c r="DF9" s="21">
        <f t="shared" si="140"/>
        <v>0.3373075284090909</v>
      </c>
      <c r="DG9" s="21">
        <f t="shared" si="31"/>
        <v>0.3373075284090909</v>
      </c>
      <c r="DH9" s="21">
        <f>M9*DH$2/$DC$2</f>
        <v>0.3373075284090909</v>
      </c>
      <c r="DI9" s="21">
        <f t="shared" si="33"/>
        <v>0.3373075284090909</v>
      </c>
      <c r="DJ9" s="21">
        <f t="shared" si="34"/>
        <v>0.3373075284090909</v>
      </c>
      <c r="DK9" s="21">
        <f t="shared" si="35"/>
        <v>0.3373075284090909</v>
      </c>
      <c r="DL9" s="21">
        <f t="shared" si="36"/>
        <v>0</v>
      </c>
      <c r="DM9" s="21">
        <f t="shared" si="37"/>
        <v>0.67461505681818179</v>
      </c>
      <c r="DN9" s="21">
        <f t="shared" si="38"/>
        <v>0.67461505681818179</v>
      </c>
      <c r="DO9" s="21">
        <f t="shared" si="39"/>
        <v>0.67461505681818179</v>
      </c>
      <c r="DP9" s="21">
        <f t="shared" si="40"/>
        <v>0.67461505681818179</v>
      </c>
      <c r="DQ9" s="21">
        <f t="shared" si="41"/>
        <v>0.67461505681818179</v>
      </c>
      <c r="DR9" s="21">
        <f t="shared" si="42"/>
        <v>0.67461505681818179</v>
      </c>
      <c r="DS9" s="21">
        <f t="shared" si="43"/>
        <v>0.67461505681818179</v>
      </c>
      <c r="DT9" s="21">
        <f t="shared" si="44"/>
        <v>2.6984602272727272</v>
      </c>
      <c r="DU9" s="21">
        <f t="shared" si="45"/>
        <v>1.3492301136363636</v>
      </c>
      <c r="DV9" s="21">
        <f t="shared" si="46"/>
        <v>1.3492301136363636</v>
      </c>
      <c r="DW9" s="21">
        <f t="shared" si="47"/>
        <v>1.3492301136363636</v>
      </c>
      <c r="DX9" s="21">
        <f t="shared" si="48"/>
        <v>1.3492301136363636</v>
      </c>
      <c r="DY9" s="21">
        <f t="shared" si="49"/>
        <v>1.3492301136363636</v>
      </c>
      <c r="DZ9" s="21">
        <f t="shared" si="50"/>
        <v>1.3492301136363636</v>
      </c>
      <c r="EA9" s="21">
        <f t="shared" si="51"/>
        <v>1.3492301136363636</v>
      </c>
      <c r="EB9" s="21">
        <f t="shared" si="52"/>
        <v>0</v>
      </c>
      <c r="EC9" s="21">
        <f t="shared" si="53"/>
        <v>2.6984602272727272</v>
      </c>
      <c r="ED9" s="21">
        <f t="shared" si="54"/>
        <v>2.6984602272727272</v>
      </c>
      <c r="EE9" s="21">
        <f t="shared" si="55"/>
        <v>2.6984602272727272</v>
      </c>
      <c r="EF9" s="21">
        <f t="shared" si="56"/>
        <v>2.6984602272727272</v>
      </c>
      <c r="EG9" s="21">
        <f t="shared" si="57"/>
        <v>2.6984602272727272</v>
      </c>
      <c r="EH9" s="21">
        <f t="shared" si="58"/>
        <v>2.6984602272727272</v>
      </c>
      <c r="EI9" s="21">
        <f t="shared" si="59"/>
        <v>2.6984602272727272</v>
      </c>
      <c r="EJ9" s="21">
        <f t="shared" si="60"/>
        <v>2.6984602272727272</v>
      </c>
      <c r="EK9" s="21">
        <f t="shared" si="61"/>
        <v>0.67461505681818179</v>
      </c>
      <c r="EL9" s="21">
        <f t="shared" si="62"/>
        <v>0.67461505681818179</v>
      </c>
      <c r="EM9" s="21">
        <f t="shared" si="63"/>
        <v>0.67461505681818179</v>
      </c>
      <c r="EN9" s="21">
        <f t="shared" si="64"/>
        <v>0.67461505681818179</v>
      </c>
      <c r="EO9" s="21">
        <f t="shared" si="65"/>
        <v>2.6984602272727272</v>
      </c>
      <c r="EP9" s="21">
        <f t="shared" si="66"/>
        <v>0.67461505681818179</v>
      </c>
      <c r="EQ9" s="21">
        <f t="shared" si="67"/>
        <v>0.67461505681818179</v>
      </c>
      <c r="ER9" s="21">
        <f t="shared" si="68"/>
        <v>0</v>
      </c>
      <c r="ES9" s="21">
        <f t="shared" si="69"/>
        <v>0.67461505681818179</v>
      </c>
      <c r="ET9" s="21">
        <f t="shared" si="70"/>
        <v>0.67461505681818179</v>
      </c>
      <c r="EU9" s="21">
        <f t="shared" si="71"/>
        <v>0.67461505681818179</v>
      </c>
      <c r="EV9" s="21">
        <f t="shared" si="72"/>
        <v>2.6984602272727272</v>
      </c>
      <c r="EW9" s="21">
        <f t="shared" si="73"/>
        <v>0.67461505681818179</v>
      </c>
      <c r="EX9" s="21">
        <f t="shared" si="74"/>
        <v>0.67461505681818179</v>
      </c>
      <c r="EY9" s="21">
        <f t="shared" si="75"/>
        <v>0.67461505681818179</v>
      </c>
      <c r="EZ9" s="21">
        <f t="shared" si="76"/>
        <v>2.6984602272727272</v>
      </c>
      <c r="FA9" s="21">
        <f t="shared" si="77"/>
        <v>0.67461505681818179</v>
      </c>
      <c r="FB9" s="21">
        <f t="shared" si="78"/>
        <v>2.6984602272727272</v>
      </c>
      <c r="FC9" s="21">
        <f t="shared" si="79"/>
        <v>0.67461505681818179</v>
      </c>
      <c r="FD9" s="21">
        <f t="shared" si="80"/>
        <v>0.67461505681818179</v>
      </c>
      <c r="FE9" s="21">
        <f t="shared" si="81"/>
        <v>0.67461505681818179</v>
      </c>
      <c r="FF9" s="21">
        <f t="shared" si="82"/>
        <v>2.6984602272727272</v>
      </c>
      <c r="FG9" s="21">
        <f t="shared" si="83"/>
        <v>0.67461505681818179</v>
      </c>
      <c r="FH9" s="21">
        <f t="shared" si="84"/>
        <v>0</v>
      </c>
      <c r="FI9" s="21">
        <f t="shared" si="85"/>
        <v>0.67461505681818179</v>
      </c>
      <c r="FJ9" s="21">
        <f t="shared" si="86"/>
        <v>2.6984602272727272</v>
      </c>
      <c r="FK9" s="21">
        <f t="shared" si="87"/>
        <v>0.67461505681818179</v>
      </c>
      <c r="FL9" s="21">
        <f t="shared" si="88"/>
        <v>0.67461505681818179</v>
      </c>
      <c r="FM9" s="21">
        <f t="shared" si="89"/>
        <v>2.6984602272727272</v>
      </c>
      <c r="FN9" s="21">
        <f t="shared" si="90"/>
        <v>2.6984602272727272</v>
      </c>
      <c r="FO9" s="21">
        <f t="shared" si="91"/>
        <v>0.67461505681818179</v>
      </c>
      <c r="FP9" s="21">
        <f t="shared" si="92"/>
        <v>2.6984602272727272</v>
      </c>
      <c r="FQ9" s="21">
        <f t="shared" si="93"/>
        <v>0.67461505681818179</v>
      </c>
      <c r="FR9" s="21">
        <f t="shared" si="94"/>
        <v>0.67461505681818179</v>
      </c>
      <c r="FS9" s="21">
        <f t="shared" si="95"/>
        <v>0.67461505681818179</v>
      </c>
      <c r="FT9" s="21">
        <f t="shared" si="96"/>
        <v>5.3969204545454543</v>
      </c>
      <c r="FU9" s="21">
        <f t="shared" si="97"/>
        <v>0.67461505681818179</v>
      </c>
      <c r="FV9" s="21">
        <f t="shared" si="98"/>
        <v>0.67461505681818179</v>
      </c>
      <c r="FW9" s="21">
        <f t="shared" si="99"/>
        <v>0.67461505681818179</v>
      </c>
      <c r="FX9" s="21">
        <f t="shared" si="100"/>
        <v>2.6984602272727272</v>
      </c>
      <c r="FY9" s="21">
        <f t="shared" si="101"/>
        <v>0.67461505681818179</v>
      </c>
      <c r="FZ9" s="21">
        <f t="shared" si="102"/>
        <v>5.3969204545454543</v>
      </c>
      <c r="GA9" s="21">
        <f t="shared" si="103"/>
        <v>0.67461505681818179</v>
      </c>
      <c r="GB9" s="21">
        <f t="shared" si="104"/>
        <v>0.67461505681818179</v>
      </c>
      <c r="GC9" s="21">
        <f t="shared" si="105"/>
        <v>0.67461505681818179</v>
      </c>
      <c r="GD9" s="21">
        <f t="shared" si="106"/>
        <v>5.3969204545454543</v>
      </c>
      <c r="GE9" s="21">
        <f t="shared" si="107"/>
        <v>0.67461505681818179</v>
      </c>
      <c r="GF9" s="21">
        <f t="shared" si="108"/>
        <v>0</v>
      </c>
      <c r="GG9" s="21">
        <f t="shared" si="109"/>
        <v>0.67461505681818179</v>
      </c>
      <c r="GH9" s="21">
        <f t="shared" si="110"/>
        <v>5.3969204545454543</v>
      </c>
      <c r="GI9" s="21">
        <f t="shared" si="111"/>
        <v>0.67461505681818179</v>
      </c>
      <c r="GJ9" s="21">
        <f t="shared" si="112"/>
        <v>0.67461505681818179</v>
      </c>
      <c r="GK9" s="21">
        <f t="shared" si="113"/>
        <v>5.3969204545454543</v>
      </c>
      <c r="GL9" s="21">
        <f t="shared" si="114"/>
        <v>5.3969204545454543</v>
      </c>
      <c r="GM9" s="21">
        <f t="shared" si="115"/>
        <v>0.67461505681818179</v>
      </c>
      <c r="GN9" s="21">
        <f t="shared" si="116"/>
        <v>0</v>
      </c>
      <c r="GO9" s="21">
        <f t="shared" si="117"/>
        <v>5.3969204545454543</v>
      </c>
      <c r="GP9" s="21">
        <f t="shared" si="118"/>
        <v>5.3969204545454543</v>
      </c>
      <c r="GQ9" s="21">
        <f t="shared" si="119"/>
        <v>5.3969204545454543</v>
      </c>
      <c r="GR9" s="21">
        <f t="shared" si="120"/>
        <v>5.3969204545454543</v>
      </c>
      <c r="GS9" s="21">
        <f t="shared" si="121"/>
        <v>5.3969204545454543</v>
      </c>
      <c r="GT9" s="21">
        <f t="shared" si="122"/>
        <v>5.3969204545454543</v>
      </c>
      <c r="GU9" s="21">
        <f t="shared" si="123"/>
        <v>5.3969204545454543</v>
      </c>
      <c r="GV9" s="21">
        <f t="shared" si="124"/>
        <v>2.6984602272727272</v>
      </c>
      <c r="GX9" s="3" t="str">
        <f t="shared" si="125"/>
        <v xml:space="preserve">m167_GvpN </v>
      </c>
      <c r="GY9">
        <f t="shared" si="126"/>
        <v>1814.3771953125015</v>
      </c>
      <c r="GZ9">
        <f t="shared" si="127"/>
        <v>36.287543906250029</v>
      </c>
    </row>
    <row r="10" spans="1:208" x14ac:dyDescent="0.25">
      <c r="A10" s="13"/>
      <c r="B10" s="14" t="s">
        <v>134</v>
      </c>
      <c r="C10" s="15">
        <v>50</v>
      </c>
      <c r="D10" s="7">
        <f t="shared" si="19"/>
        <v>16.286910210264011</v>
      </c>
      <c r="E10" s="16">
        <v>4723</v>
      </c>
      <c r="F10" s="26">
        <f t="shared" si="20"/>
        <v>3069.9500000000003</v>
      </c>
      <c r="G10" s="13"/>
      <c r="H10" s="13"/>
      <c r="I10" s="13" t="str">
        <f t="shared" si="21"/>
        <v>m168_GvpV</v>
      </c>
      <c r="J10" s="18">
        <f t="shared" si="128"/>
        <v>9.5935937500000001</v>
      </c>
      <c r="K10" s="18">
        <f t="shared" si="128"/>
        <v>9.5935937500000001</v>
      </c>
      <c r="L10" s="18">
        <f t="shared" si="128"/>
        <v>9.5935937500000001</v>
      </c>
      <c r="M10" s="18">
        <f t="shared" si="128"/>
        <v>9.5935937500000001</v>
      </c>
      <c r="N10" s="18">
        <f t="shared" si="128"/>
        <v>9.5935937500000001</v>
      </c>
      <c r="O10" s="18">
        <f t="shared" si="128"/>
        <v>9.5935937500000001</v>
      </c>
      <c r="P10" s="18">
        <f t="shared" si="128"/>
        <v>9.5935937500000001</v>
      </c>
      <c r="Q10" s="18">
        <f t="shared" si="8"/>
        <v>0</v>
      </c>
      <c r="R10" s="18">
        <f t="shared" si="129"/>
        <v>19.1871875</v>
      </c>
      <c r="S10" s="18">
        <f t="shared" si="130"/>
        <v>19.1871875</v>
      </c>
      <c r="T10" s="18">
        <f t="shared" si="130"/>
        <v>19.1871875</v>
      </c>
      <c r="U10" s="18">
        <f t="shared" si="130"/>
        <v>19.1871875</v>
      </c>
      <c r="V10" s="18">
        <f t="shared" si="130"/>
        <v>19.1871875</v>
      </c>
      <c r="W10" s="18">
        <f t="shared" si="23"/>
        <v>19.1871875</v>
      </c>
      <c r="X10" s="18">
        <f t="shared" si="23"/>
        <v>19.1871875</v>
      </c>
      <c r="Y10" s="18">
        <f t="shared" si="131"/>
        <v>76.748750000000001</v>
      </c>
      <c r="Z10" s="18">
        <f t="shared" si="132"/>
        <v>38.374375000000001</v>
      </c>
      <c r="AA10" s="18">
        <f t="shared" si="132"/>
        <v>38.374375000000001</v>
      </c>
      <c r="AB10" s="18">
        <f t="shared" si="132"/>
        <v>38.374375000000001</v>
      </c>
      <c r="AC10" s="18">
        <f t="shared" si="132"/>
        <v>38.374375000000001</v>
      </c>
      <c r="AD10" s="18">
        <f t="shared" si="132"/>
        <v>38.374375000000001</v>
      </c>
      <c r="AE10" s="18">
        <f t="shared" si="132"/>
        <v>38.374375000000001</v>
      </c>
      <c r="AF10" s="18">
        <f t="shared" si="132"/>
        <v>38.374375000000001</v>
      </c>
      <c r="AG10" s="18">
        <f t="shared" si="9"/>
        <v>0</v>
      </c>
      <c r="AH10" s="18">
        <f t="shared" si="133"/>
        <v>76.748750000000001</v>
      </c>
      <c r="AI10" s="18">
        <f t="shared" si="133"/>
        <v>76.748750000000001</v>
      </c>
      <c r="AJ10" s="18">
        <f t="shared" si="133"/>
        <v>76.748750000000001</v>
      </c>
      <c r="AK10" s="18">
        <f t="shared" si="133"/>
        <v>76.748750000000001</v>
      </c>
      <c r="AL10" s="18">
        <f t="shared" si="133"/>
        <v>76.748750000000001</v>
      </c>
      <c r="AM10" s="18">
        <f t="shared" si="133"/>
        <v>76.748750000000001</v>
      </c>
      <c r="AN10" s="18">
        <f t="shared" si="133"/>
        <v>76.748750000000001</v>
      </c>
      <c r="AO10" s="18">
        <f t="shared" si="133"/>
        <v>76.748750000000001</v>
      </c>
      <c r="AP10" s="18">
        <f t="shared" si="141"/>
        <v>19.1871875</v>
      </c>
      <c r="AQ10" s="18">
        <f t="shared" si="141"/>
        <v>19.1871875</v>
      </c>
      <c r="AR10" s="18">
        <f t="shared" si="141"/>
        <v>19.1871875</v>
      </c>
      <c r="AS10" s="18">
        <f t="shared" si="141"/>
        <v>19.1871875</v>
      </c>
      <c r="AT10" s="18">
        <f t="shared" si="141"/>
        <v>19.1871875</v>
      </c>
      <c r="AU10" s="18">
        <f>AU$2*$F10/1000*1</f>
        <v>76.748750000000001</v>
      </c>
      <c r="AV10" s="18">
        <f t="shared" si="141"/>
        <v>19.1871875</v>
      </c>
      <c r="AW10" s="18">
        <f t="shared" si="11"/>
        <v>0</v>
      </c>
      <c r="AX10" s="18">
        <f t="shared" si="141"/>
        <v>19.1871875</v>
      </c>
      <c r="AY10" s="18">
        <f t="shared" si="141"/>
        <v>19.1871875</v>
      </c>
      <c r="AZ10" s="18">
        <f t="shared" si="141"/>
        <v>19.1871875</v>
      </c>
      <c r="BA10" s="18">
        <f t="shared" si="141"/>
        <v>19.1871875</v>
      </c>
      <c r="BB10" s="18">
        <f>BB$2*$F10/1000*1</f>
        <v>76.748750000000001</v>
      </c>
      <c r="BC10" s="18">
        <f t="shared" si="141"/>
        <v>19.1871875</v>
      </c>
      <c r="BD10" s="18">
        <f t="shared" si="141"/>
        <v>19.1871875</v>
      </c>
      <c r="BE10" s="18">
        <f t="shared" si="134"/>
        <v>76.748750000000001</v>
      </c>
      <c r="BF10" s="18">
        <f t="shared" si="141"/>
        <v>19.1871875</v>
      </c>
      <c r="BG10" s="18">
        <f t="shared" si="141"/>
        <v>19.1871875</v>
      </c>
      <c r="BH10" s="18">
        <f>BH$2*$F10/1000*1</f>
        <v>76.748750000000001</v>
      </c>
      <c r="BI10" s="18">
        <f t="shared" si="141"/>
        <v>19.1871875</v>
      </c>
      <c r="BJ10" s="18">
        <f t="shared" si="141"/>
        <v>19.1871875</v>
      </c>
      <c r="BK10" s="18">
        <f t="shared" si="141"/>
        <v>19.1871875</v>
      </c>
      <c r="BL10" s="18">
        <f>BL$2*$F10/1000*1</f>
        <v>76.748750000000001</v>
      </c>
      <c r="BM10" s="18">
        <f t="shared" si="13"/>
        <v>0</v>
      </c>
      <c r="BN10" s="18">
        <f t="shared" si="141"/>
        <v>19.1871875</v>
      </c>
      <c r="BO10" s="18">
        <f t="shared" si="141"/>
        <v>19.1871875</v>
      </c>
      <c r="BP10" s="18">
        <f>BP$2*$F10/1000*1</f>
        <v>76.748750000000001</v>
      </c>
      <c r="BQ10" s="18">
        <f t="shared" si="141"/>
        <v>19.1871875</v>
      </c>
      <c r="BR10" s="18">
        <f>BR$2*$F10/1000*1</f>
        <v>76.748750000000001</v>
      </c>
      <c r="BS10" s="18">
        <f>BS$2*$F10/1000*0.25</f>
        <v>19.1871875</v>
      </c>
      <c r="BT10" s="18">
        <f t="shared" ref="BS10:BT11" si="143">BT$2*$F10/1000*1</f>
        <v>76.748750000000001</v>
      </c>
      <c r="BU10" s="18">
        <f t="shared" si="135"/>
        <v>76.748750000000001</v>
      </c>
      <c r="BV10" s="18">
        <f t="shared" si="141"/>
        <v>19.1871875</v>
      </c>
      <c r="BW10" s="18">
        <f t="shared" si="141"/>
        <v>19.1871875</v>
      </c>
      <c r="BX10" s="18">
        <f t="shared" si="141"/>
        <v>19.1871875</v>
      </c>
      <c r="BY10" s="18">
        <f t="shared" si="141"/>
        <v>19.1871875</v>
      </c>
      <c r="BZ10" s="18">
        <f>BZ$2*$F10/1000*2</f>
        <v>153.4975</v>
      </c>
      <c r="CA10" s="18">
        <f t="shared" si="141"/>
        <v>19.1871875</v>
      </c>
      <c r="CB10" s="18">
        <f t="shared" si="141"/>
        <v>19.1871875</v>
      </c>
      <c r="CC10" s="18">
        <f t="shared" si="137"/>
        <v>76.748750000000001</v>
      </c>
      <c r="CD10" s="18">
        <f t="shared" si="141"/>
        <v>19.1871875</v>
      </c>
      <c r="CE10" s="18">
        <f t="shared" si="141"/>
        <v>19.1871875</v>
      </c>
      <c r="CF10" s="18">
        <f>CF$2*$F10/1000*2</f>
        <v>153.4975</v>
      </c>
      <c r="CG10" s="18">
        <f t="shared" si="141"/>
        <v>19.1871875</v>
      </c>
      <c r="CH10" s="18">
        <f t="shared" si="141"/>
        <v>19.1871875</v>
      </c>
      <c r="CI10" s="18">
        <f t="shared" si="141"/>
        <v>19.1871875</v>
      </c>
      <c r="CJ10" s="18">
        <f>CJ$2*$F10/1000*2</f>
        <v>153.4975</v>
      </c>
      <c r="CK10" s="18">
        <f t="shared" si="14"/>
        <v>0</v>
      </c>
      <c r="CL10" s="18">
        <f t="shared" si="141"/>
        <v>19.1871875</v>
      </c>
      <c r="CM10" s="18">
        <f t="shared" si="141"/>
        <v>19.1871875</v>
      </c>
      <c r="CN10" s="18">
        <f>CN$2*$F10/1000*2</f>
        <v>153.4975</v>
      </c>
      <c r="CO10" s="18">
        <f t="shared" si="141"/>
        <v>19.1871875</v>
      </c>
      <c r="CP10" s="18">
        <f>CP$2*$F10/1000*2</f>
        <v>153.4975</v>
      </c>
      <c r="CQ10" s="18">
        <f>CQ$2*$F10/1000*0.25</f>
        <v>19.1871875</v>
      </c>
      <c r="CR10" s="18">
        <f>CR$2*$F10/1000*2</f>
        <v>153.4975</v>
      </c>
      <c r="CS10" s="18">
        <f t="shared" si="15"/>
        <v>0</v>
      </c>
      <c r="CT10" s="18">
        <f t="shared" si="138"/>
        <v>153.4975</v>
      </c>
      <c r="CU10" s="18">
        <f t="shared" si="138"/>
        <v>153.4975</v>
      </c>
      <c r="CV10" s="18">
        <f t="shared" si="138"/>
        <v>153.4975</v>
      </c>
      <c r="CW10" s="18">
        <f t="shared" si="138"/>
        <v>153.4975</v>
      </c>
      <c r="CX10" s="18">
        <f t="shared" si="138"/>
        <v>153.4975</v>
      </c>
      <c r="CY10" s="18">
        <f t="shared" si="138"/>
        <v>153.4975</v>
      </c>
      <c r="CZ10" s="18">
        <f t="shared" si="138"/>
        <v>153.4975</v>
      </c>
      <c r="DA10" s="18">
        <f t="shared" si="139"/>
        <v>76.748750000000001</v>
      </c>
      <c r="DB10" s="13"/>
      <c r="DC10" s="13"/>
      <c r="DD10" s="20" t="str">
        <f t="shared" si="16"/>
        <v>m168_GvpV</v>
      </c>
      <c r="DE10" s="21">
        <f t="shared" si="142"/>
        <v>0.30525071022727274</v>
      </c>
      <c r="DF10" s="21">
        <f t="shared" si="140"/>
        <v>0.30525071022727274</v>
      </c>
      <c r="DG10" s="21">
        <f t="shared" si="31"/>
        <v>0.30525071022727274</v>
      </c>
      <c r="DH10" s="21">
        <f t="shared" si="32"/>
        <v>0.30525071022727274</v>
      </c>
      <c r="DI10" s="21">
        <f t="shared" si="33"/>
        <v>0.30525071022727274</v>
      </c>
      <c r="DJ10" s="21">
        <f t="shared" si="34"/>
        <v>0.30525071022727274</v>
      </c>
      <c r="DK10" s="21">
        <f t="shared" si="35"/>
        <v>0.30525071022727274</v>
      </c>
      <c r="DL10" s="21">
        <f t="shared" si="36"/>
        <v>0</v>
      </c>
      <c r="DM10" s="21">
        <f t="shared" si="37"/>
        <v>0.61050142045454547</v>
      </c>
      <c r="DN10" s="21">
        <f t="shared" si="38"/>
        <v>0.61050142045454547</v>
      </c>
      <c r="DO10" s="21">
        <f t="shared" si="39"/>
        <v>0.61050142045454547</v>
      </c>
      <c r="DP10" s="21">
        <f t="shared" si="40"/>
        <v>0.61050142045454547</v>
      </c>
      <c r="DQ10" s="21">
        <f t="shared" si="41"/>
        <v>0.61050142045454547</v>
      </c>
      <c r="DR10" s="21">
        <f t="shared" si="42"/>
        <v>0.61050142045454547</v>
      </c>
      <c r="DS10" s="21">
        <f t="shared" si="43"/>
        <v>0.61050142045454547</v>
      </c>
      <c r="DT10" s="21">
        <f t="shared" si="44"/>
        <v>2.4420056818181819</v>
      </c>
      <c r="DU10" s="21">
        <f t="shared" si="45"/>
        <v>1.2210028409090909</v>
      </c>
      <c r="DV10" s="21">
        <f t="shared" si="46"/>
        <v>1.2210028409090909</v>
      </c>
      <c r="DW10" s="21">
        <f t="shared" si="47"/>
        <v>1.2210028409090909</v>
      </c>
      <c r="DX10" s="21">
        <f t="shared" si="48"/>
        <v>1.2210028409090909</v>
      </c>
      <c r="DY10" s="21">
        <f t="shared" si="49"/>
        <v>1.2210028409090909</v>
      </c>
      <c r="DZ10" s="21">
        <f t="shared" si="50"/>
        <v>1.2210028409090909</v>
      </c>
      <c r="EA10" s="21">
        <f t="shared" si="51"/>
        <v>1.2210028409090909</v>
      </c>
      <c r="EB10" s="21">
        <f t="shared" si="52"/>
        <v>0</v>
      </c>
      <c r="EC10" s="21">
        <f t="shared" si="53"/>
        <v>2.4420056818181819</v>
      </c>
      <c r="ED10" s="21">
        <f t="shared" si="54"/>
        <v>2.4420056818181819</v>
      </c>
      <c r="EE10" s="21">
        <f t="shared" si="55"/>
        <v>2.4420056818181819</v>
      </c>
      <c r="EF10" s="21">
        <f t="shared" si="56"/>
        <v>2.4420056818181819</v>
      </c>
      <c r="EG10" s="21">
        <f t="shared" si="57"/>
        <v>2.4420056818181819</v>
      </c>
      <c r="EH10" s="21">
        <f t="shared" si="58"/>
        <v>2.4420056818181819</v>
      </c>
      <c r="EI10" s="21">
        <f t="shared" si="59"/>
        <v>2.4420056818181819</v>
      </c>
      <c r="EJ10" s="21">
        <f t="shared" si="60"/>
        <v>2.4420056818181819</v>
      </c>
      <c r="EK10" s="21">
        <f t="shared" si="61"/>
        <v>0.61050142045454547</v>
      </c>
      <c r="EL10" s="21">
        <f t="shared" si="62"/>
        <v>0.61050142045454547</v>
      </c>
      <c r="EM10" s="21">
        <f t="shared" si="63"/>
        <v>0.61050142045454547</v>
      </c>
      <c r="EN10" s="21">
        <f t="shared" si="64"/>
        <v>0.61050142045454547</v>
      </c>
      <c r="EO10" s="21">
        <f t="shared" si="65"/>
        <v>0.61050142045454547</v>
      </c>
      <c r="EP10" s="21">
        <f t="shared" si="66"/>
        <v>2.4420056818181819</v>
      </c>
      <c r="EQ10" s="21">
        <f t="shared" si="67"/>
        <v>0.61050142045454547</v>
      </c>
      <c r="ER10" s="21">
        <f t="shared" si="68"/>
        <v>0</v>
      </c>
      <c r="ES10" s="21">
        <f t="shared" si="69"/>
        <v>0.61050142045454547</v>
      </c>
      <c r="ET10" s="21">
        <f t="shared" si="70"/>
        <v>0.61050142045454547</v>
      </c>
      <c r="EU10" s="21">
        <f t="shared" si="71"/>
        <v>0.61050142045454547</v>
      </c>
      <c r="EV10" s="21">
        <f t="shared" si="72"/>
        <v>0.61050142045454547</v>
      </c>
      <c r="EW10" s="21">
        <f t="shared" si="73"/>
        <v>2.4420056818181819</v>
      </c>
      <c r="EX10" s="21">
        <f t="shared" si="74"/>
        <v>0.61050142045454547</v>
      </c>
      <c r="EY10" s="21">
        <f t="shared" si="75"/>
        <v>0.61050142045454547</v>
      </c>
      <c r="EZ10" s="21">
        <f t="shared" si="76"/>
        <v>2.4420056818181819</v>
      </c>
      <c r="FA10" s="21">
        <f t="shared" si="77"/>
        <v>0.61050142045454547</v>
      </c>
      <c r="FB10" s="21">
        <f t="shared" si="78"/>
        <v>0.61050142045454547</v>
      </c>
      <c r="FC10" s="21">
        <f t="shared" si="79"/>
        <v>2.4420056818181819</v>
      </c>
      <c r="FD10" s="21">
        <f t="shared" si="80"/>
        <v>0.61050142045454547</v>
      </c>
      <c r="FE10" s="21">
        <f t="shared" si="81"/>
        <v>0.61050142045454547</v>
      </c>
      <c r="FF10" s="21">
        <f t="shared" si="82"/>
        <v>0.61050142045454547</v>
      </c>
      <c r="FG10" s="21">
        <f t="shared" si="83"/>
        <v>2.4420056818181819</v>
      </c>
      <c r="FH10" s="21">
        <f t="shared" si="84"/>
        <v>0</v>
      </c>
      <c r="FI10" s="21">
        <f t="shared" si="85"/>
        <v>0.61050142045454547</v>
      </c>
      <c r="FJ10" s="21">
        <f t="shared" si="86"/>
        <v>0.61050142045454547</v>
      </c>
      <c r="FK10" s="21">
        <f t="shared" si="87"/>
        <v>2.4420056818181819</v>
      </c>
      <c r="FL10" s="21">
        <f t="shared" si="88"/>
        <v>0.61050142045454547</v>
      </c>
      <c r="FM10" s="21">
        <f t="shared" si="89"/>
        <v>2.4420056818181819</v>
      </c>
      <c r="FN10" s="21">
        <f t="shared" si="90"/>
        <v>0.61050142045454547</v>
      </c>
      <c r="FO10" s="21">
        <f t="shared" si="91"/>
        <v>2.4420056818181819</v>
      </c>
      <c r="FP10" s="21">
        <f t="shared" si="92"/>
        <v>2.4420056818181819</v>
      </c>
      <c r="FQ10" s="21">
        <f t="shared" si="93"/>
        <v>0.61050142045454547</v>
      </c>
      <c r="FR10" s="21">
        <f t="shared" si="94"/>
        <v>0.61050142045454547</v>
      </c>
      <c r="FS10" s="21">
        <f t="shared" si="95"/>
        <v>0.61050142045454547</v>
      </c>
      <c r="FT10" s="21">
        <f t="shared" si="96"/>
        <v>0.61050142045454547</v>
      </c>
      <c r="FU10" s="21">
        <f t="shared" si="97"/>
        <v>4.8840113636363638</v>
      </c>
      <c r="FV10" s="21">
        <f t="shared" si="98"/>
        <v>0.61050142045454547</v>
      </c>
      <c r="FW10" s="21">
        <f t="shared" si="99"/>
        <v>0.61050142045454547</v>
      </c>
      <c r="FX10" s="21">
        <f t="shared" si="100"/>
        <v>2.4420056818181819</v>
      </c>
      <c r="FY10" s="21">
        <f t="shared" si="101"/>
        <v>0.61050142045454547</v>
      </c>
      <c r="FZ10" s="21">
        <f t="shared" si="102"/>
        <v>0.61050142045454547</v>
      </c>
      <c r="GA10" s="21">
        <f t="shared" si="103"/>
        <v>4.8840113636363638</v>
      </c>
      <c r="GB10" s="21">
        <f t="shared" si="104"/>
        <v>0.61050142045454547</v>
      </c>
      <c r="GC10" s="21">
        <f t="shared" si="105"/>
        <v>0.61050142045454547</v>
      </c>
      <c r="GD10" s="21">
        <f t="shared" si="106"/>
        <v>0.61050142045454547</v>
      </c>
      <c r="GE10" s="21">
        <f t="shared" si="107"/>
        <v>4.8840113636363638</v>
      </c>
      <c r="GF10" s="21">
        <f t="shared" si="108"/>
        <v>0</v>
      </c>
      <c r="GG10" s="21">
        <f t="shared" si="109"/>
        <v>0.61050142045454547</v>
      </c>
      <c r="GH10" s="21">
        <f t="shared" si="110"/>
        <v>0.61050142045454547</v>
      </c>
      <c r="GI10" s="21">
        <f t="shared" si="111"/>
        <v>4.8840113636363638</v>
      </c>
      <c r="GJ10" s="21">
        <f t="shared" si="112"/>
        <v>0.61050142045454547</v>
      </c>
      <c r="GK10" s="21">
        <f t="shared" si="113"/>
        <v>4.8840113636363638</v>
      </c>
      <c r="GL10" s="21">
        <f t="shared" si="114"/>
        <v>0.61050142045454547</v>
      </c>
      <c r="GM10" s="21">
        <f t="shared" si="115"/>
        <v>4.8840113636363638</v>
      </c>
      <c r="GN10" s="21">
        <f t="shared" si="116"/>
        <v>0</v>
      </c>
      <c r="GO10" s="21">
        <f t="shared" si="117"/>
        <v>4.8840113636363638</v>
      </c>
      <c r="GP10" s="21">
        <f t="shared" si="118"/>
        <v>4.8840113636363638</v>
      </c>
      <c r="GQ10" s="21">
        <f t="shared" si="119"/>
        <v>4.8840113636363638</v>
      </c>
      <c r="GR10" s="21">
        <f t="shared" si="120"/>
        <v>4.8840113636363638</v>
      </c>
      <c r="GS10" s="21">
        <f t="shared" si="121"/>
        <v>4.8840113636363638</v>
      </c>
      <c r="GT10" s="21">
        <f t="shared" si="122"/>
        <v>4.8840113636363638</v>
      </c>
      <c r="GU10" s="21">
        <f t="shared" si="123"/>
        <v>4.8840113636363638</v>
      </c>
      <c r="GV10" s="21">
        <f t="shared" si="124"/>
        <v>2.4420056818181819</v>
      </c>
      <c r="GX10" s="3" t="str">
        <f t="shared" si="125"/>
        <v>m168_GvpV</v>
      </c>
      <c r="GY10">
        <f t="shared" si="126"/>
        <v>1641.9435703124996</v>
      </c>
      <c r="GZ10">
        <f t="shared" si="127"/>
        <v>32.838871406249993</v>
      </c>
    </row>
    <row r="11" spans="1:208" x14ac:dyDescent="0.25">
      <c r="A11" s="13"/>
      <c r="B11" s="14" t="s">
        <v>133</v>
      </c>
      <c r="C11" s="15">
        <v>50</v>
      </c>
      <c r="D11" s="7">
        <f t="shared" si="19"/>
        <v>15.238327441180056</v>
      </c>
      <c r="E11" s="16">
        <v>5048</v>
      </c>
      <c r="F11" s="26">
        <f t="shared" si="20"/>
        <v>3281.2000000000003</v>
      </c>
      <c r="G11" s="13"/>
      <c r="H11" s="13"/>
      <c r="I11" s="13" t="str">
        <f t="shared" si="21"/>
        <v>m169_GvpW</v>
      </c>
      <c r="J11" s="18">
        <f t="shared" si="128"/>
        <v>10.25375</v>
      </c>
      <c r="K11" s="18">
        <f t="shared" si="128"/>
        <v>10.25375</v>
      </c>
      <c r="L11" s="18">
        <f t="shared" si="128"/>
        <v>10.25375</v>
      </c>
      <c r="M11" s="18">
        <f t="shared" si="128"/>
        <v>10.25375</v>
      </c>
      <c r="N11" s="18">
        <f t="shared" si="128"/>
        <v>10.25375</v>
      </c>
      <c r="O11" s="18">
        <f t="shared" si="128"/>
        <v>10.25375</v>
      </c>
      <c r="P11" s="18">
        <f t="shared" si="128"/>
        <v>10.25375</v>
      </c>
      <c r="Q11" s="18">
        <f t="shared" si="8"/>
        <v>0</v>
      </c>
      <c r="R11" s="18">
        <f t="shared" si="129"/>
        <v>20.5075</v>
      </c>
      <c r="S11" s="18">
        <f t="shared" si="130"/>
        <v>20.5075</v>
      </c>
      <c r="T11" s="18">
        <f t="shared" si="130"/>
        <v>20.5075</v>
      </c>
      <c r="U11" s="18">
        <f t="shared" si="130"/>
        <v>20.5075</v>
      </c>
      <c r="V11" s="18">
        <f t="shared" si="130"/>
        <v>20.5075</v>
      </c>
      <c r="W11" s="18">
        <f t="shared" si="23"/>
        <v>20.5075</v>
      </c>
      <c r="X11" s="18">
        <f t="shared" si="23"/>
        <v>20.5075</v>
      </c>
      <c r="Y11" s="18">
        <f t="shared" si="131"/>
        <v>82.03</v>
      </c>
      <c r="Z11" s="18">
        <f t="shared" si="132"/>
        <v>41.015000000000001</v>
      </c>
      <c r="AA11" s="18">
        <f t="shared" si="132"/>
        <v>41.015000000000001</v>
      </c>
      <c r="AB11" s="18">
        <f t="shared" si="132"/>
        <v>41.015000000000001</v>
      </c>
      <c r="AC11" s="18">
        <f t="shared" si="132"/>
        <v>41.015000000000001</v>
      </c>
      <c r="AD11" s="18">
        <f t="shared" si="132"/>
        <v>41.015000000000001</v>
      </c>
      <c r="AE11" s="18">
        <f t="shared" si="132"/>
        <v>41.015000000000001</v>
      </c>
      <c r="AF11" s="18">
        <f t="shared" si="132"/>
        <v>41.015000000000001</v>
      </c>
      <c r="AG11" s="18">
        <f t="shared" si="9"/>
        <v>0</v>
      </c>
      <c r="AH11" s="18">
        <f t="shared" si="133"/>
        <v>82.03</v>
      </c>
      <c r="AI11" s="18">
        <f t="shared" si="133"/>
        <v>82.03</v>
      </c>
      <c r="AJ11" s="18">
        <f t="shared" si="133"/>
        <v>82.03</v>
      </c>
      <c r="AK11" s="18">
        <f t="shared" si="133"/>
        <v>82.03</v>
      </c>
      <c r="AL11" s="18">
        <f t="shared" si="133"/>
        <v>82.03</v>
      </c>
      <c r="AM11" s="18">
        <f t="shared" si="133"/>
        <v>82.03</v>
      </c>
      <c r="AN11" s="18">
        <f t="shared" si="133"/>
        <v>82.03</v>
      </c>
      <c r="AO11" s="18">
        <f t="shared" si="133"/>
        <v>82.03</v>
      </c>
      <c r="AP11" s="18">
        <f t="shared" si="141"/>
        <v>20.5075</v>
      </c>
      <c r="AQ11" s="18">
        <f t="shared" si="141"/>
        <v>20.5075</v>
      </c>
      <c r="AR11" s="18">
        <f t="shared" si="141"/>
        <v>20.5075</v>
      </c>
      <c r="AS11" s="18">
        <f t="shared" si="141"/>
        <v>20.5075</v>
      </c>
      <c r="AT11" s="18">
        <f t="shared" si="141"/>
        <v>20.5075</v>
      </c>
      <c r="AU11" s="18">
        <f t="shared" si="141"/>
        <v>20.5075</v>
      </c>
      <c r="AV11" s="18">
        <f>AV$2*$F11/1000*1</f>
        <v>82.03</v>
      </c>
      <c r="AW11" s="18">
        <f t="shared" si="11"/>
        <v>0</v>
      </c>
      <c r="AX11" s="18">
        <f t="shared" si="141"/>
        <v>20.5075</v>
      </c>
      <c r="AY11" s="18">
        <f t="shared" si="141"/>
        <v>20.5075</v>
      </c>
      <c r="AZ11" s="18">
        <f t="shared" si="141"/>
        <v>20.5075</v>
      </c>
      <c r="BA11" s="18">
        <f t="shared" si="141"/>
        <v>20.5075</v>
      </c>
      <c r="BB11" s="18">
        <f t="shared" si="141"/>
        <v>20.5075</v>
      </c>
      <c r="BC11" s="18">
        <f>BC$2*$F11/1000*1</f>
        <v>82.03</v>
      </c>
      <c r="BD11" s="18">
        <f t="shared" si="141"/>
        <v>20.5075</v>
      </c>
      <c r="BE11" s="18">
        <f t="shared" si="134"/>
        <v>82.03</v>
      </c>
      <c r="BF11" s="18">
        <f t="shared" si="141"/>
        <v>20.5075</v>
      </c>
      <c r="BG11" s="18">
        <f t="shared" si="141"/>
        <v>20.5075</v>
      </c>
      <c r="BH11" s="18">
        <f t="shared" si="141"/>
        <v>20.5075</v>
      </c>
      <c r="BI11" s="18">
        <f>BI$2*$F11/1000*1</f>
        <v>82.03</v>
      </c>
      <c r="BJ11" s="18">
        <f t="shared" si="141"/>
        <v>20.5075</v>
      </c>
      <c r="BK11" s="18">
        <f t="shared" si="141"/>
        <v>20.5075</v>
      </c>
      <c r="BL11" s="18">
        <f t="shared" si="141"/>
        <v>20.5075</v>
      </c>
      <c r="BM11" s="18">
        <f t="shared" si="13"/>
        <v>0</v>
      </c>
      <c r="BN11" s="18">
        <f>BN$2*$F11/1000*1</f>
        <v>82.03</v>
      </c>
      <c r="BO11" s="18">
        <f t="shared" si="141"/>
        <v>20.5075</v>
      </c>
      <c r="BP11" s="18">
        <f t="shared" si="141"/>
        <v>20.5075</v>
      </c>
      <c r="BQ11" s="18">
        <f>BQ$2*$F11/1000*1</f>
        <v>82.03</v>
      </c>
      <c r="BR11" s="18">
        <f t="shared" si="141"/>
        <v>20.5075</v>
      </c>
      <c r="BS11" s="18">
        <f t="shared" si="143"/>
        <v>82.03</v>
      </c>
      <c r="BT11" s="18">
        <f t="shared" si="143"/>
        <v>82.03</v>
      </c>
      <c r="BU11" s="18">
        <f t="shared" si="135"/>
        <v>82.03</v>
      </c>
      <c r="BV11" s="18">
        <f t="shared" si="141"/>
        <v>20.5075</v>
      </c>
      <c r="BW11" s="18">
        <f t="shared" si="141"/>
        <v>20.5075</v>
      </c>
      <c r="BX11" s="18">
        <f t="shared" si="141"/>
        <v>20.5075</v>
      </c>
      <c r="BY11" s="18">
        <f t="shared" si="141"/>
        <v>20.5075</v>
      </c>
      <c r="BZ11" s="18">
        <f t="shared" si="141"/>
        <v>20.5075</v>
      </c>
      <c r="CA11" s="18">
        <f>CA$2*$F11/1000*2</f>
        <v>164.06</v>
      </c>
      <c r="CB11" s="18">
        <f t="shared" si="141"/>
        <v>20.5075</v>
      </c>
      <c r="CC11" s="18">
        <f t="shared" si="137"/>
        <v>82.03</v>
      </c>
      <c r="CD11" s="18">
        <f t="shared" si="141"/>
        <v>20.5075</v>
      </c>
      <c r="CE11" s="18">
        <f t="shared" si="141"/>
        <v>20.5075</v>
      </c>
      <c r="CF11" s="18">
        <f t="shared" si="141"/>
        <v>20.5075</v>
      </c>
      <c r="CG11" s="18">
        <f>CG$2*$F11/1000*2</f>
        <v>164.06</v>
      </c>
      <c r="CH11" s="18">
        <f t="shared" si="141"/>
        <v>20.5075</v>
      </c>
      <c r="CI11" s="18">
        <f t="shared" si="141"/>
        <v>20.5075</v>
      </c>
      <c r="CJ11" s="18">
        <f t="shared" si="141"/>
        <v>20.5075</v>
      </c>
      <c r="CK11" s="18">
        <f t="shared" si="14"/>
        <v>0</v>
      </c>
      <c r="CL11" s="18">
        <f>CL$2*$F11/1000*2</f>
        <v>164.06</v>
      </c>
      <c r="CM11" s="18">
        <f t="shared" si="141"/>
        <v>20.5075</v>
      </c>
      <c r="CN11" s="18">
        <f t="shared" si="141"/>
        <v>20.5075</v>
      </c>
      <c r="CO11" s="18">
        <f>CO$2*$F11/1000*2</f>
        <v>164.06</v>
      </c>
      <c r="CP11" s="18">
        <f t="shared" si="141"/>
        <v>20.5075</v>
      </c>
      <c r="CQ11" s="18">
        <f>CQ$2*$F11/1000*2</f>
        <v>164.06</v>
      </c>
      <c r="CR11" s="18">
        <f>CR$2*$F11/1000*2</f>
        <v>164.06</v>
      </c>
      <c r="CS11" s="18">
        <f t="shared" si="15"/>
        <v>0</v>
      </c>
      <c r="CT11" s="18">
        <f t="shared" si="138"/>
        <v>164.06</v>
      </c>
      <c r="CU11" s="18">
        <f t="shared" si="138"/>
        <v>164.06</v>
      </c>
      <c r="CV11" s="18">
        <f t="shared" si="138"/>
        <v>164.06</v>
      </c>
      <c r="CW11" s="18">
        <f t="shared" si="138"/>
        <v>164.06</v>
      </c>
      <c r="CX11" s="18">
        <f t="shared" si="138"/>
        <v>164.06</v>
      </c>
      <c r="CY11" s="18">
        <f t="shared" si="138"/>
        <v>164.06</v>
      </c>
      <c r="CZ11" s="18">
        <f t="shared" si="138"/>
        <v>164.06</v>
      </c>
      <c r="DA11" s="18">
        <f t="shared" si="139"/>
        <v>82.03</v>
      </c>
      <c r="DB11" s="13"/>
      <c r="DC11" s="13"/>
      <c r="DD11" s="20" t="str">
        <f t="shared" si="16"/>
        <v>m169_GvpW</v>
      </c>
      <c r="DE11" s="21">
        <f t="shared" si="142"/>
        <v>0.32625568181818182</v>
      </c>
      <c r="DF11" s="21">
        <f t="shared" si="140"/>
        <v>0.32625568181818182</v>
      </c>
      <c r="DG11" s="21">
        <f t="shared" si="31"/>
        <v>0.32625568181818182</v>
      </c>
      <c r="DH11" s="21">
        <f t="shared" si="32"/>
        <v>0.32625568181818182</v>
      </c>
      <c r="DI11" s="21">
        <f t="shared" si="33"/>
        <v>0.32625568181818182</v>
      </c>
      <c r="DJ11" s="21">
        <f t="shared" si="34"/>
        <v>0.32625568181818182</v>
      </c>
      <c r="DK11" s="21">
        <f t="shared" si="35"/>
        <v>0.32625568181818182</v>
      </c>
      <c r="DL11" s="21">
        <f t="shared" si="36"/>
        <v>0</v>
      </c>
      <c r="DM11" s="21">
        <f t="shared" si="37"/>
        <v>0.65251136363636364</v>
      </c>
      <c r="DN11" s="21">
        <f t="shared" si="38"/>
        <v>0.65251136363636364</v>
      </c>
      <c r="DO11" s="21">
        <f t="shared" si="39"/>
        <v>0.65251136363636364</v>
      </c>
      <c r="DP11" s="21">
        <f t="shared" si="40"/>
        <v>0.65251136363636364</v>
      </c>
      <c r="DQ11" s="21">
        <f t="shared" si="41"/>
        <v>0.65251136363636364</v>
      </c>
      <c r="DR11" s="21">
        <f t="shared" si="42"/>
        <v>0.65251136363636364</v>
      </c>
      <c r="DS11" s="21">
        <f t="shared" si="43"/>
        <v>0.65251136363636364</v>
      </c>
      <c r="DT11" s="21">
        <f t="shared" si="44"/>
        <v>2.6100454545454546</v>
      </c>
      <c r="DU11" s="21">
        <f t="shared" si="45"/>
        <v>1.3050227272727273</v>
      </c>
      <c r="DV11" s="21">
        <f t="shared" si="46"/>
        <v>1.3050227272727273</v>
      </c>
      <c r="DW11" s="21">
        <f t="shared" si="47"/>
        <v>1.3050227272727273</v>
      </c>
      <c r="DX11" s="21">
        <f t="shared" si="48"/>
        <v>1.3050227272727273</v>
      </c>
      <c r="DY11" s="21">
        <f t="shared" si="49"/>
        <v>1.3050227272727273</v>
      </c>
      <c r="DZ11" s="21">
        <f t="shared" si="50"/>
        <v>1.3050227272727273</v>
      </c>
      <c r="EA11" s="21">
        <f t="shared" si="51"/>
        <v>1.3050227272727273</v>
      </c>
      <c r="EB11" s="21">
        <f t="shared" si="52"/>
        <v>0</v>
      </c>
      <c r="EC11" s="21">
        <f t="shared" si="53"/>
        <v>2.6100454545454546</v>
      </c>
      <c r="ED11" s="21">
        <f t="shared" si="54"/>
        <v>2.6100454545454546</v>
      </c>
      <c r="EE11" s="21">
        <f t="shared" si="55"/>
        <v>2.6100454545454546</v>
      </c>
      <c r="EF11" s="21">
        <f t="shared" si="56"/>
        <v>2.6100454545454546</v>
      </c>
      <c r="EG11" s="21">
        <f t="shared" si="57"/>
        <v>2.6100454545454546</v>
      </c>
      <c r="EH11" s="21">
        <f t="shared" si="58"/>
        <v>2.6100454545454546</v>
      </c>
      <c r="EI11" s="21">
        <f t="shared" si="59"/>
        <v>2.6100454545454546</v>
      </c>
      <c r="EJ11" s="21">
        <f t="shared" si="60"/>
        <v>2.6100454545454546</v>
      </c>
      <c r="EK11" s="21">
        <f t="shared" si="61"/>
        <v>0.65251136363636364</v>
      </c>
      <c r="EL11" s="21">
        <f t="shared" si="62"/>
        <v>0.65251136363636364</v>
      </c>
      <c r="EM11" s="21">
        <f t="shared" si="63"/>
        <v>0.65251136363636364</v>
      </c>
      <c r="EN11" s="21">
        <f t="shared" si="64"/>
        <v>0.65251136363636364</v>
      </c>
      <c r="EO11" s="21">
        <f t="shared" si="65"/>
        <v>0.65251136363636364</v>
      </c>
      <c r="EP11" s="21">
        <f t="shared" si="66"/>
        <v>0.65251136363636364</v>
      </c>
      <c r="EQ11" s="21">
        <f t="shared" si="67"/>
        <v>2.6100454545454546</v>
      </c>
      <c r="ER11" s="21">
        <f t="shared" si="68"/>
        <v>0</v>
      </c>
      <c r="ES11" s="21">
        <f t="shared" si="69"/>
        <v>0.65251136363636364</v>
      </c>
      <c r="ET11" s="21">
        <f t="shared" si="70"/>
        <v>0.65251136363636364</v>
      </c>
      <c r="EU11" s="21">
        <f t="shared" si="71"/>
        <v>0.65251136363636364</v>
      </c>
      <c r="EV11" s="21">
        <f t="shared" si="72"/>
        <v>0.65251136363636364</v>
      </c>
      <c r="EW11" s="21">
        <f t="shared" si="73"/>
        <v>0.65251136363636364</v>
      </c>
      <c r="EX11" s="21">
        <f t="shared" si="74"/>
        <v>2.6100454545454546</v>
      </c>
      <c r="EY11" s="21">
        <f t="shared" si="75"/>
        <v>0.65251136363636364</v>
      </c>
      <c r="EZ11" s="21">
        <f t="shared" si="76"/>
        <v>2.6100454545454546</v>
      </c>
      <c r="FA11" s="21">
        <f t="shared" si="77"/>
        <v>0.65251136363636364</v>
      </c>
      <c r="FB11" s="21">
        <f t="shared" si="78"/>
        <v>0.65251136363636364</v>
      </c>
      <c r="FC11" s="21">
        <f t="shared" si="79"/>
        <v>0.65251136363636364</v>
      </c>
      <c r="FD11" s="21">
        <f t="shared" si="80"/>
        <v>2.6100454545454546</v>
      </c>
      <c r="FE11" s="21">
        <f t="shared" si="81"/>
        <v>0.65251136363636364</v>
      </c>
      <c r="FF11" s="21">
        <f t="shared" si="82"/>
        <v>0.65251136363636364</v>
      </c>
      <c r="FG11" s="21">
        <f t="shared" si="83"/>
        <v>0.65251136363636364</v>
      </c>
      <c r="FH11" s="21">
        <f t="shared" si="84"/>
        <v>0</v>
      </c>
      <c r="FI11" s="21">
        <f t="shared" si="85"/>
        <v>2.6100454545454546</v>
      </c>
      <c r="FJ11" s="21">
        <f t="shared" si="86"/>
        <v>0.65251136363636364</v>
      </c>
      <c r="FK11" s="21">
        <f t="shared" si="87"/>
        <v>0.65251136363636364</v>
      </c>
      <c r="FL11" s="21">
        <f t="shared" si="88"/>
        <v>2.6100454545454546</v>
      </c>
      <c r="FM11" s="21">
        <f t="shared" si="89"/>
        <v>0.65251136363636364</v>
      </c>
      <c r="FN11" s="21">
        <f t="shared" si="90"/>
        <v>2.6100454545454546</v>
      </c>
      <c r="FO11" s="21">
        <f t="shared" si="91"/>
        <v>2.6100454545454546</v>
      </c>
      <c r="FP11" s="21">
        <f t="shared" si="92"/>
        <v>2.6100454545454546</v>
      </c>
      <c r="FQ11" s="21">
        <f t="shared" si="93"/>
        <v>0.65251136363636364</v>
      </c>
      <c r="FR11" s="21">
        <f t="shared" si="94"/>
        <v>0.65251136363636364</v>
      </c>
      <c r="FS11" s="21">
        <f t="shared" si="95"/>
        <v>0.65251136363636364</v>
      </c>
      <c r="FT11" s="21">
        <f t="shared" si="96"/>
        <v>0.65251136363636364</v>
      </c>
      <c r="FU11" s="21">
        <f t="shared" si="97"/>
        <v>0.65251136363636364</v>
      </c>
      <c r="FV11" s="21">
        <f t="shared" si="98"/>
        <v>5.2200909090909091</v>
      </c>
      <c r="FW11" s="21">
        <f t="shared" si="99"/>
        <v>0.65251136363636364</v>
      </c>
      <c r="FX11" s="21">
        <f t="shared" si="100"/>
        <v>2.6100454545454546</v>
      </c>
      <c r="FY11" s="21">
        <f t="shared" si="101"/>
        <v>0.65251136363636364</v>
      </c>
      <c r="FZ11" s="21">
        <f t="shared" si="102"/>
        <v>0.65251136363636364</v>
      </c>
      <c r="GA11" s="21">
        <f t="shared" si="103"/>
        <v>0.65251136363636364</v>
      </c>
      <c r="GB11" s="21">
        <f t="shared" si="104"/>
        <v>5.2200909090909091</v>
      </c>
      <c r="GC11" s="21">
        <f t="shared" si="105"/>
        <v>0.65251136363636364</v>
      </c>
      <c r="GD11" s="21">
        <f t="shared" si="106"/>
        <v>0.65251136363636364</v>
      </c>
      <c r="GE11" s="21">
        <f t="shared" si="107"/>
        <v>0.65251136363636364</v>
      </c>
      <c r="GF11" s="21">
        <f t="shared" si="108"/>
        <v>0</v>
      </c>
      <c r="GG11" s="21">
        <f t="shared" si="109"/>
        <v>5.2200909090909091</v>
      </c>
      <c r="GH11" s="21">
        <f t="shared" si="110"/>
        <v>0.65251136363636364</v>
      </c>
      <c r="GI11" s="21">
        <f t="shared" si="111"/>
        <v>0.65251136363636364</v>
      </c>
      <c r="GJ11" s="21">
        <f t="shared" si="112"/>
        <v>5.2200909090909091</v>
      </c>
      <c r="GK11" s="21">
        <f t="shared" si="113"/>
        <v>0.65251136363636364</v>
      </c>
      <c r="GL11" s="21">
        <f t="shared" si="114"/>
        <v>5.2200909090909091</v>
      </c>
      <c r="GM11" s="21">
        <f t="shared" si="115"/>
        <v>5.2200909090909091</v>
      </c>
      <c r="GN11" s="21">
        <f t="shared" si="116"/>
        <v>0</v>
      </c>
      <c r="GO11" s="21">
        <f t="shared" si="117"/>
        <v>5.2200909090909091</v>
      </c>
      <c r="GP11" s="21">
        <f t="shared" si="118"/>
        <v>5.2200909090909091</v>
      </c>
      <c r="GQ11" s="21">
        <f t="shared" si="119"/>
        <v>5.2200909090909091</v>
      </c>
      <c r="GR11" s="21">
        <f t="shared" si="120"/>
        <v>5.2200909090909091</v>
      </c>
      <c r="GS11" s="21">
        <f t="shared" si="121"/>
        <v>5.2200909090909091</v>
      </c>
      <c r="GT11" s="21">
        <f t="shared" si="122"/>
        <v>5.2200909090909091</v>
      </c>
      <c r="GU11" s="21">
        <f t="shared" si="123"/>
        <v>5.2200909090909091</v>
      </c>
      <c r="GV11" s="21">
        <f t="shared" si="124"/>
        <v>2.6100454545454546</v>
      </c>
      <c r="GX11" s="3" t="str">
        <f t="shared" si="125"/>
        <v>m169_GvpW</v>
      </c>
      <c r="GY11">
        <f t="shared" si="126"/>
        <v>1754.9293125000011</v>
      </c>
      <c r="GZ11">
        <f t="shared" si="127"/>
        <v>35.098586250000018</v>
      </c>
    </row>
    <row r="12" spans="1:208" x14ac:dyDescent="0.25">
      <c r="A12" s="3"/>
      <c r="B12" s="27" t="s">
        <v>22</v>
      </c>
      <c r="C12" s="28">
        <v>202.9</v>
      </c>
      <c r="D12" s="7">
        <f t="shared" si="19"/>
        <v>116.21513259636863</v>
      </c>
      <c r="E12" s="29">
        <v>2686</v>
      </c>
      <c r="F12" s="30">
        <f t="shared" si="20"/>
        <v>1745.9</v>
      </c>
      <c r="G12" s="3"/>
      <c r="H12" s="3"/>
      <c r="I12" s="3" t="str">
        <f t="shared" si="21"/>
        <v>pUC19 (maxi)</v>
      </c>
      <c r="J12" s="3">
        <f>3000-SUM(J4:J11)</f>
        <v>2387.2328124999999</v>
      </c>
      <c r="K12" s="3">
        <f t="shared" ref="K12:AO12" si="144">3000-SUM(K4:K11)</f>
        <v>2206.5328125000001</v>
      </c>
      <c r="L12" s="3">
        <f t="shared" si="144"/>
        <v>2025.8328124999998</v>
      </c>
      <c r="M12" s="3">
        <f t="shared" si="144"/>
        <v>1845.1328125</v>
      </c>
      <c r="N12" s="3">
        <f t="shared" si="144"/>
        <v>1664.4328125</v>
      </c>
      <c r="O12" s="3">
        <f t="shared" si="144"/>
        <v>1483.7328124999999</v>
      </c>
      <c r="P12" s="3">
        <f t="shared" si="144"/>
        <v>1122.3328124999998</v>
      </c>
      <c r="Q12" s="3">
        <f t="shared" si="144"/>
        <v>3000</v>
      </c>
      <c r="R12" s="3">
        <f t="shared" si="144"/>
        <v>2316.5656250000002</v>
      </c>
      <c r="S12" s="3">
        <f t="shared" si="144"/>
        <v>2135.8656249999999</v>
      </c>
      <c r="T12" s="3">
        <f t="shared" si="144"/>
        <v>1955.1656250000001</v>
      </c>
      <c r="U12" s="3">
        <f t="shared" si="144"/>
        <v>1774.465625</v>
      </c>
      <c r="V12" s="3">
        <f t="shared" si="144"/>
        <v>1593.765625</v>
      </c>
      <c r="W12" s="3">
        <f t="shared" si="144"/>
        <v>1413.065625</v>
      </c>
      <c r="X12" s="3">
        <f t="shared" si="144"/>
        <v>1051.6656249999999</v>
      </c>
      <c r="Y12" s="3">
        <f t="shared" si="144"/>
        <v>1079.4125000000004</v>
      </c>
      <c r="Z12" s="3">
        <f t="shared" si="144"/>
        <v>2175.2312500000003</v>
      </c>
      <c r="AA12" s="3">
        <f t="shared" si="144"/>
        <v>1994.5312500000002</v>
      </c>
      <c r="AB12" s="3">
        <f t="shared" si="144"/>
        <v>1813.8312499999997</v>
      </c>
      <c r="AC12" s="3">
        <f t="shared" si="144"/>
        <v>1633.1312499999999</v>
      </c>
      <c r="AD12" s="3">
        <f t="shared" si="144"/>
        <v>1452.4312499999999</v>
      </c>
      <c r="AE12" s="3">
        <f t="shared" si="144"/>
        <v>1271.7312499999998</v>
      </c>
      <c r="AF12" s="3">
        <f t="shared" si="144"/>
        <v>910.33125000000018</v>
      </c>
      <c r="AG12" s="3">
        <f t="shared" si="144"/>
        <v>3000</v>
      </c>
      <c r="AH12" s="3">
        <f t="shared" si="144"/>
        <v>1892.5625000000002</v>
      </c>
      <c r="AI12" s="3">
        <f t="shared" si="144"/>
        <v>1711.8625000000004</v>
      </c>
      <c r="AJ12" s="3">
        <f t="shared" si="144"/>
        <v>1531.1625000000004</v>
      </c>
      <c r="AK12" s="3">
        <f t="shared" si="144"/>
        <v>1350.4625000000005</v>
      </c>
      <c r="AL12" s="3">
        <f t="shared" si="144"/>
        <v>1169.7625000000005</v>
      </c>
      <c r="AM12" s="3">
        <f t="shared" si="144"/>
        <v>989.06250000000045</v>
      </c>
      <c r="AN12" s="3">
        <f t="shared" si="144"/>
        <v>627.66249999999945</v>
      </c>
      <c r="AO12" s="3">
        <f t="shared" si="144"/>
        <v>1079.4125000000004</v>
      </c>
      <c r="AP12" s="3">
        <f t="shared" ref="AP12:DA12" si="145">3000-SUM(AP4:AP11)</f>
        <v>1441.1984375</v>
      </c>
      <c r="AQ12" s="3">
        <f t="shared" si="145"/>
        <v>1445.57375</v>
      </c>
      <c r="AR12" s="3">
        <f t="shared" si="145"/>
        <v>1441.0887499999999</v>
      </c>
      <c r="AS12" s="3">
        <f t="shared" si="145"/>
        <v>1444.4890625</v>
      </c>
      <c r="AT12" s="3">
        <f t="shared" si="145"/>
        <v>1439.8090625</v>
      </c>
      <c r="AU12" s="3">
        <f t="shared" si="145"/>
        <v>1445.8540624999998</v>
      </c>
      <c r="AV12" s="3">
        <f t="shared" si="145"/>
        <v>1441.8931249999998</v>
      </c>
      <c r="AW12" s="3">
        <f t="shared" si="145"/>
        <v>3000</v>
      </c>
      <c r="AX12" s="3">
        <f t="shared" si="145"/>
        <v>1383.3565625000001</v>
      </c>
      <c r="AY12" s="3">
        <f t="shared" si="145"/>
        <v>1378.8715625</v>
      </c>
      <c r="AZ12" s="3">
        <f t="shared" si="145"/>
        <v>1382.2718750000001</v>
      </c>
      <c r="BA12" s="3">
        <f t="shared" si="145"/>
        <v>1377.5918750000001</v>
      </c>
      <c r="BB12" s="3">
        <f t="shared" si="145"/>
        <v>1383.6368749999999</v>
      </c>
      <c r="BC12" s="3">
        <f t="shared" si="145"/>
        <v>1379.6759374999999</v>
      </c>
      <c r="BD12" s="3">
        <f t="shared" si="145"/>
        <v>1383.246875</v>
      </c>
      <c r="BE12" s="3">
        <f t="shared" si="145"/>
        <v>1079.4125000000004</v>
      </c>
      <c r="BF12" s="3">
        <f t="shared" si="145"/>
        <v>1386.6471875000002</v>
      </c>
      <c r="BG12" s="3">
        <f t="shared" si="145"/>
        <v>1381.9671875000001</v>
      </c>
      <c r="BH12" s="3">
        <f t="shared" si="145"/>
        <v>1388.0121875</v>
      </c>
      <c r="BI12" s="3">
        <f t="shared" si="145"/>
        <v>1384.05125</v>
      </c>
      <c r="BJ12" s="3">
        <f t="shared" si="145"/>
        <v>1382.1621875000001</v>
      </c>
      <c r="BK12" s="3">
        <f t="shared" si="145"/>
        <v>1377.4821875</v>
      </c>
      <c r="BL12" s="3">
        <f t="shared" si="145"/>
        <v>1383.5271874999999</v>
      </c>
      <c r="BM12" s="3">
        <f t="shared" si="145"/>
        <v>3000</v>
      </c>
      <c r="BN12" s="3">
        <f t="shared" si="145"/>
        <v>1379.5662499999999</v>
      </c>
      <c r="BO12" s="3">
        <f t="shared" si="145"/>
        <v>1380.8825000000002</v>
      </c>
      <c r="BP12" s="3">
        <f t="shared" si="145"/>
        <v>1386.9275</v>
      </c>
      <c r="BQ12" s="3">
        <f t="shared" si="145"/>
        <v>1382.9665625</v>
      </c>
      <c r="BR12" s="3">
        <f t="shared" si="145"/>
        <v>1382.2474999999999</v>
      </c>
      <c r="BS12" s="3">
        <f t="shared" si="145"/>
        <v>1378.2865624999999</v>
      </c>
      <c r="BT12" s="3">
        <f t="shared" si="145"/>
        <v>1384.3315624999998</v>
      </c>
      <c r="BU12" s="3">
        <f t="shared" si="145"/>
        <v>1079.4125000000004</v>
      </c>
      <c r="BV12" s="3">
        <f t="shared" si="145"/>
        <v>1223.2778125000002</v>
      </c>
      <c r="BW12" s="3">
        <f t="shared" si="145"/>
        <v>1212.8128125000001</v>
      </c>
      <c r="BX12" s="3">
        <f t="shared" si="145"/>
        <v>1220.746875</v>
      </c>
      <c r="BY12" s="3">
        <f t="shared" si="145"/>
        <v>1209.826875</v>
      </c>
      <c r="BZ12" s="3">
        <f t="shared" si="145"/>
        <v>1223.931875</v>
      </c>
      <c r="CA12" s="3">
        <f t="shared" si="145"/>
        <v>1214.6896875</v>
      </c>
      <c r="CB12" s="3">
        <f t="shared" si="145"/>
        <v>1223.0218749999999</v>
      </c>
      <c r="CC12" s="3">
        <f t="shared" si="145"/>
        <v>1079.4125000000004</v>
      </c>
      <c r="CD12" s="3">
        <f t="shared" si="145"/>
        <v>1230.9559374999999</v>
      </c>
      <c r="CE12" s="3">
        <f t="shared" si="145"/>
        <v>1220.0359374999998</v>
      </c>
      <c r="CF12" s="3">
        <f t="shared" si="145"/>
        <v>1234.1409374999998</v>
      </c>
      <c r="CG12" s="3">
        <f t="shared" si="145"/>
        <v>1224.8987499999998</v>
      </c>
      <c r="CH12" s="3">
        <f t="shared" si="145"/>
        <v>1220.4909375</v>
      </c>
      <c r="CI12" s="3">
        <f t="shared" si="145"/>
        <v>1209.5709374999999</v>
      </c>
      <c r="CJ12" s="3">
        <f t="shared" si="145"/>
        <v>1223.6759374999999</v>
      </c>
      <c r="CK12" s="3">
        <f t="shared" si="145"/>
        <v>3000</v>
      </c>
      <c r="CL12" s="3">
        <f t="shared" si="145"/>
        <v>1214.4337499999999</v>
      </c>
      <c r="CM12" s="3">
        <f t="shared" si="145"/>
        <v>1217.5049999999999</v>
      </c>
      <c r="CN12" s="3">
        <f t="shared" si="145"/>
        <v>1231.6099999999999</v>
      </c>
      <c r="CO12" s="3">
        <f t="shared" si="145"/>
        <v>1222.3678124999999</v>
      </c>
      <c r="CP12" s="3">
        <f t="shared" si="145"/>
        <v>1220.6899999999998</v>
      </c>
      <c r="CQ12" s="3">
        <f t="shared" si="145"/>
        <v>1211.4478124999998</v>
      </c>
      <c r="CR12" s="3">
        <f t="shared" si="145"/>
        <v>1225.5528124999998</v>
      </c>
      <c r="CS12" s="3">
        <f t="shared" si="145"/>
        <v>3000</v>
      </c>
      <c r="CT12" s="3">
        <f t="shared" si="145"/>
        <v>1327.2250000000001</v>
      </c>
      <c r="CU12" s="3">
        <f t="shared" si="145"/>
        <v>1146.5250000000001</v>
      </c>
      <c r="CV12" s="3">
        <f t="shared" si="145"/>
        <v>965.82500000000027</v>
      </c>
      <c r="CW12" s="3">
        <f t="shared" si="145"/>
        <v>785.12500000000045</v>
      </c>
      <c r="CX12" s="3">
        <f t="shared" si="145"/>
        <v>604.42500000000018</v>
      </c>
      <c r="CY12" s="3">
        <f t="shared" si="145"/>
        <v>423.72500000000082</v>
      </c>
      <c r="CZ12" s="3">
        <f t="shared" si="145"/>
        <v>62.325000000000728</v>
      </c>
      <c r="DA12" s="3">
        <f t="shared" si="145"/>
        <v>1079.4125000000004</v>
      </c>
      <c r="DB12" s="3"/>
      <c r="DC12" s="24"/>
      <c r="DD12" s="31" t="str">
        <f t="shared" si="16"/>
        <v>pUC19 (maxi)</v>
      </c>
      <c r="DE12" s="21">
        <f t="shared" si="142"/>
        <v>75.957407670454529</v>
      </c>
      <c r="DF12" s="21">
        <f>K12*DF$2/$DC$2</f>
        <v>70.207862215909088</v>
      </c>
      <c r="DG12" s="21">
        <f t="shared" si="31"/>
        <v>64.458316761363619</v>
      </c>
      <c r="DH12" s="21">
        <f t="shared" si="32"/>
        <v>58.708771306818178</v>
      </c>
      <c r="DI12" s="21">
        <f t="shared" si="33"/>
        <v>52.959225852272724</v>
      </c>
      <c r="DJ12" s="21">
        <f t="shared" si="34"/>
        <v>47.209680397727269</v>
      </c>
      <c r="DK12" s="21">
        <f t="shared" si="35"/>
        <v>35.710589488636352</v>
      </c>
      <c r="DL12" s="21">
        <f t="shared" si="36"/>
        <v>95.454545454545453</v>
      </c>
      <c r="DM12" s="21">
        <f t="shared" si="37"/>
        <v>73.708906249999998</v>
      </c>
      <c r="DN12" s="21">
        <f t="shared" si="38"/>
        <v>67.959360795454529</v>
      </c>
      <c r="DO12" s="21">
        <f t="shared" si="39"/>
        <v>62.209815340909088</v>
      </c>
      <c r="DP12" s="21">
        <f t="shared" si="40"/>
        <v>56.460269886363633</v>
      </c>
      <c r="DQ12" s="21">
        <f t="shared" si="41"/>
        <v>50.710724431818178</v>
      </c>
      <c r="DR12" s="21">
        <f t="shared" si="42"/>
        <v>44.961178977272724</v>
      </c>
      <c r="DS12" s="21">
        <f t="shared" si="43"/>
        <v>33.462088068181806</v>
      </c>
      <c r="DT12" s="21">
        <f t="shared" si="44"/>
        <v>34.344943181818195</v>
      </c>
      <c r="DU12" s="21">
        <f t="shared" si="45"/>
        <v>69.211903409090908</v>
      </c>
      <c r="DV12" s="21">
        <f t="shared" si="46"/>
        <v>63.462357954545453</v>
      </c>
      <c r="DW12" s="21">
        <f t="shared" si="47"/>
        <v>57.712812499999991</v>
      </c>
      <c r="DX12" s="21">
        <f t="shared" si="48"/>
        <v>51.963267045454536</v>
      </c>
      <c r="DY12" s="21">
        <f t="shared" si="49"/>
        <v>46.213721590909081</v>
      </c>
      <c r="DZ12" s="21">
        <f t="shared" si="50"/>
        <v>40.464176136363626</v>
      </c>
      <c r="EA12" s="21">
        <f t="shared" si="51"/>
        <v>28.965085227272731</v>
      </c>
      <c r="EB12" s="21">
        <f t="shared" si="52"/>
        <v>95.454545454545453</v>
      </c>
      <c r="EC12" s="21">
        <f t="shared" si="53"/>
        <v>60.217897727272728</v>
      </c>
      <c r="ED12" s="21">
        <f t="shared" si="54"/>
        <v>54.468352272727287</v>
      </c>
      <c r="EE12" s="21">
        <f t="shared" si="55"/>
        <v>48.718806818181832</v>
      </c>
      <c r="EF12" s="21">
        <f t="shared" si="56"/>
        <v>42.969261363636377</v>
      </c>
      <c r="EG12" s="21">
        <f t="shared" si="57"/>
        <v>37.219715909090922</v>
      </c>
      <c r="EH12" s="21">
        <f t="shared" si="58"/>
        <v>31.470170454545464</v>
      </c>
      <c r="EI12" s="21">
        <f t="shared" si="59"/>
        <v>19.971079545454526</v>
      </c>
      <c r="EJ12" s="21">
        <f t="shared" si="60"/>
        <v>34.344943181818195</v>
      </c>
      <c r="EK12" s="21">
        <f t="shared" si="61"/>
        <v>45.856313920454539</v>
      </c>
      <c r="EL12" s="21">
        <f t="shared" si="62"/>
        <v>45.995528409090909</v>
      </c>
      <c r="EM12" s="21">
        <f t="shared" si="63"/>
        <v>45.85282386363636</v>
      </c>
      <c r="EN12" s="21">
        <f t="shared" si="64"/>
        <v>45.961015625000002</v>
      </c>
      <c r="EO12" s="21">
        <f t="shared" si="65"/>
        <v>45.812106534090908</v>
      </c>
      <c r="EP12" s="21">
        <f t="shared" si="66"/>
        <v>46.00444744318181</v>
      </c>
      <c r="EQ12" s="21">
        <f t="shared" si="67"/>
        <v>45.878417613636358</v>
      </c>
      <c r="ER12" s="21">
        <f t="shared" si="68"/>
        <v>95.454545454545453</v>
      </c>
      <c r="ES12" s="21">
        <f t="shared" si="69"/>
        <v>44.015890625000004</v>
      </c>
      <c r="ET12" s="21">
        <f t="shared" si="70"/>
        <v>43.873186079545455</v>
      </c>
      <c r="EU12" s="21">
        <f t="shared" si="71"/>
        <v>43.98137784090909</v>
      </c>
      <c r="EV12" s="21">
        <f t="shared" si="72"/>
        <v>43.832468750000004</v>
      </c>
      <c r="EW12" s="21">
        <f t="shared" si="73"/>
        <v>44.024809659090906</v>
      </c>
      <c r="EX12" s="21">
        <f t="shared" si="74"/>
        <v>43.898779829545447</v>
      </c>
      <c r="EY12" s="21">
        <f t="shared" si="75"/>
        <v>44.012400568181818</v>
      </c>
      <c r="EZ12" s="21">
        <f t="shared" si="76"/>
        <v>34.344943181818195</v>
      </c>
      <c r="FA12" s="21">
        <f t="shared" si="77"/>
        <v>44.120592329545453</v>
      </c>
      <c r="FB12" s="21">
        <f t="shared" si="78"/>
        <v>43.971683238636366</v>
      </c>
      <c r="FC12" s="21">
        <f t="shared" si="79"/>
        <v>44.164024147727268</v>
      </c>
      <c r="FD12" s="21">
        <f t="shared" si="80"/>
        <v>44.037994318181809</v>
      </c>
      <c r="FE12" s="21">
        <f t="shared" si="81"/>
        <v>43.97788778409091</v>
      </c>
      <c r="FF12" s="21">
        <f t="shared" si="82"/>
        <v>43.828978693181817</v>
      </c>
      <c r="FG12" s="21">
        <f t="shared" si="83"/>
        <v>44.021319602272719</v>
      </c>
      <c r="FH12" s="21">
        <f t="shared" si="84"/>
        <v>95.454545454545453</v>
      </c>
      <c r="FI12" s="21">
        <f t="shared" si="85"/>
        <v>43.895289772727267</v>
      </c>
      <c r="FJ12" s="21">
        <f t="shared" si="86"/>
        <v>43.937170454545452</v>
      </c>
      <c r="FK12" s="21">
        <f t="shared" si="87"/>
        <v>44.129511363636361</v>
      </c>
      <c r="FL12" s="21">
        <f t="shared" si="88"/>
        <v>44.003481534090902</v>
      </c>
      <c r="FM12" s="21">
        <f t="shared" si="89"/>
        <v>43.980602272727268</v>
      </c>
      <c r="FN12" s="21">
        <f t="shared" si="90"/>
        <v>43.854572443181809</v>
      </c>
      <c r="FO12" s="21">
        <f t="shared" si="91"/>
        <v>44.046913352272718</v>
      </c>
      <c r="FP12" s="21">
        <f t="shared" si="92"/>
        <v>34.344943181818195</v>
      </c>
      <c r="FQ12" s="21">
        <f t="shared" si="93"/>
        <v>38.922475852272733</v>
      </c>
      <c r="FR12" s="21">
        <f t="shared" si="94"/>
        <v>38.589498579545456</v>
      </c>
      <c r="FS12" s="21">
        <f t="shared" si="95"/>
        <v>38.841946022727271</v>
      </c>
      <c r="FT12" s="21">
        <f t="shared" si="96"/>
        <v>38.494491477272724</v>
      </c>
      <c r="FU12" s="21">
        <f t="shared" si="97"/>
        <v>38.943286931818179</v>
      </c>
      <c r="FV12" s="21">
        <f t="shared" si="98"/>
        <v>38.649217329545451</v>
      </c>
      <c r="FW12" s="21">
        <f t="shared" si="99"/>
        <v>38.914332386363633</v>
      </c>
      <c r="FX12" s="21">
        <f t="shared" si="100"/>
        <v>34.344943181818195</v>
      </c>
      <c r="FY12" s="21">
        <f t="shared" si="101"/>
        <v>39.166779829545447</v>
      </c>
      <c r="FZ12" s="21">
        <f t="shared" si="102"/>
        <v>38.819325284090901</v>
      </c>
      <c r="GA12" s="21">
        <f t="shared" si="103"/>
        <v>39.268120738636355</v>
      </c>
      <c r="GB12" s="21">
        <f t="shared" si="104"/>
        <v>38.974051136363634</v>
      </c>
      <c r="GC12" s="21">
        <f t="shared" si="105"/>
        <v>38.833802556818178</v>
      </c>
      <c r="GD12" s="21">
        <f t="shared" si="106"/>
        <v>38.486348011363631</v>
      </c>
      <c r="GE12" s="21">
        <f t="shared" si="107"/>
        <v>38.935143465909086</v>
      </c>
      <c r="GF12" s="21">
        <f t="shared" si="108"/>
        <v>95.454545454545453</v>
      </c>
      <c r="GG12" s="21">
        <f t="shared" si="109"/>
        <v>38.641073863636358</v>
      </c>
      <c r="GH12" s="21">
        <f t="shared" si="110"/>
        <v>38.738795454545453</v>
      </c>
      <c r="GI12" s="21">
        <f t="shared" si="111"/>
        <v>39.1875909090909</v>
      </c>
      <c r="GJ12" s="21">
        <f t="shared" si="112"/>
        <v>38.89352130681818</v>
      </c>
      <c r="GK12" s="21">
        <f t="shared" si="113"/>
        <v>38.840136363636354</v>
      </c>
      <c r="GL12" s="21">
        <f t="shared" si="114"/>
        <v>38.546066761363626</v>
      </c>
      <c r="GM12" s="21">
        <f t="shared" si="115"/>
        <v>38.99486221590908</v>
      </c>
      <c r="GN12" s="21">
        <f t="shared" si="116"/>
        <v>95.454545454545453</v>
      </c>
      <c r="GO12" s="21">
        <f t="shared" si="117"/>
        <v>42.229886363636361</v>
      </c>
      <c r="GP12" s="21">
        <f t="shared" si="118"/>
        <v>36.480340909090906</v>
      </c>
      <c r="GQ12" s="21">
        <f t="shared" si="119"/>
        <v>30.730795454545458</v>
      </c>
      <c r="GR12" s="21">
        <f t="shared" si="120"/>
        <v>24.981250000000014</v>
      </c>
      <c r="GS12" s="21">
        <f t="shared" si="121"/>
        <v>19.231704545454548</v>
      </c>
      <c r="GT12" s="21">
        <f t="shared" si="122"/>
        <v>13.482159090909114</v>
      </c>
      <c r="GU12" s="21">
        <f t="shared" si="123"/>
        <v>1.983068181818205</v>
      </c>
      <c r="GV12" s="21">
        <f t="shared" si="124"/>
        <v>34.344943181818195</v>
      </c>
      <c r="GX12" s="3" t="str">
        <f t="shared" si="125"/>
        <v>pUC19 (maxi)</v>
      </c>
      <c r="GY12">
        <f>SUM(DE12:GV12)*$DC$2</f>
        <v>49019.07335937499</v>
      </c>
      <c r="GZ12">
        <f t="shared" si="127"/>
        <v>241.59227875492849</v>
      </c>
    </row>
    <row r="13" spans="1:208" x14ac:dyDescent="0.25">
      <c r="A13" s="3"/>
      <c r="B13" s="27"/>
      <c r="C13" s="28"/>
      <c r="D13" s="41"/>
      <c r="E13" s="29"/>
      <c r="F13" s="30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24"/>
      <c r="DD13" s="32" t="s">
        <v>23</v>
      </c>
      <c r="DE13" s="22">
        <f xml:space="preserve"> $DC$2 * DE4/$C$4 + $DC$2*DE5/$C$5 + $DC$2*DE6/$C$6 + $DC$2*DE7/$C$7 + $DC$2*DE8/$C$8  + $DC$2*DE9/$C$9 + $DC$2*DE10/$C$10 + $DC$2*DE11/$C$11 +  $DC$2*DE12/$C$12</f>
        <v>5.102888817983473</v>
      </c>
      <c r="DF13" s="22">
        <f t="shared" ref="DF13:FQ13" si="146" xml:space="preserve"> $DC$2 * DF4/$C$4 + $DC$2*DF5/$C$5 + $DC$2*DF6/$C$6 + $DC$2*DF7/$C$7 + $DC$2*DF8/$C$8  + $DC$2*DF9/$C$9 + $DC$2*DF10/$C$10 + $DC$2*DF11/$C$11 +  $DC$2*DF12/$C$12</f>
        <v>4.9546073170595326</v>
      </c>
      <c r="DG13" s="22">
        <f t="shared" si="146"/>
        <v>4.8063258161355904</v>
      </c>
      <c r="DH13" s="22">
        <f t="shared" si="146"/>
        <v>4.65804431521165</v>
      </c>
      <c r="DI13" s="22">
        <f t="shared" si="146"/>
        <v>4.5097628142877086</v>
      </c>
      <c r="DJ13" s="22">
        <f t="shared" si="146"/>
        <v>4.3614813133637673</v>
      </c>
      <c r="DK13" s="22">
        <f t="shared" si="146"/>
        <v>4.0649183115158838</v>
      </c>
      <c r="DL13" s="22">
        <f t="shared" si="146"/>
        <v>5.1749630359783145</v>
      </c>
      <c r="DM13" s="22">
        <f t="shared" si="146"/>
        <v>5.4756591027604582</v>
      </c>
      <c r="DN13" s="22">
        <f t="shared" si="146"/>
        <v>5.3273776018365151</v>
      </c>
      <c r="DO13" s="22">
        <f t="shared" si="146"/>
        <v>5.1790961009125756</v>
      </c>
      <c r="DP13" s="22">
        <f t="shared" si="146"/>
        <v>5.0308145999886342</v>
      </c>
      <c r="DQ13" s="22">
        <f t="shared" si="146"/>
        <v>4.8825330990646929</v>
      </c>
      <c r="DR13" s="22">
        <f t="shared" si="146"/>
        <v>4.7342515981407507</v>
      </c>
      <c r="DS13" s="22">
        <f t="shared" si="146"/>
        <v>4.4376885962928672</v>
      </c>
      <c r="DT13" s="22">
        <f t="shared" si="146"/>
        <v>7.0450140572646252</v>
      </c>
      <c r="DU13" s="22">
        <f t="shared" si="146"/>
        <v>6.2211996723144249</v>
      </c>
      <c r="DV13" s="22">
        <f t="shared" si="146"/>
        <v>6.0729181713904836</v>
      </c>
      <c r="DW13" s="22">
        <f t="shared" si="146"/>
        <v>5.9246366704665423</v>
      </c>
      <c r="DX13" s="22">
        <f t="shared" si="146"/>
        <v>5.776355169542601</v>
      </c>
      <c r="DY13" s="22">
        <f t="shared" si="146"/>
        <v>5.6280736686186597</v>
      </c>
      <c r="DZ13" s="22">
        <f t="shared" si="146"/>
        <v>5.4797921676947183</v>
      </c>
      <c r="EA13" s="22">
        <f t="shared" si="146"/>
        <v>5.1832291658468357</v>
      </c>
      <c r="EB13" s="22">
        <f t="shared" si="146"/>
        <v>5.1749630359783145</v>
      </c>
      <c r="EC13" s="22">
        <f t="shared" si="146"/>
        <v>7.7122808114223602</v>
      </c>
      <c r="ED13" s="22">
        <f t="shared" si="146"/>
        <v>7.5639993104984189</v>
      </c>
      <c r="EE13" s="22">
        <f t="shared" si="146"/>
        <v>7.4157178095744776</v>
      </c>
      <c r="EF13" s="22">
        <f t="shared" si="146"/>
        <v>7.2674363086505362</v>
      </c>
      <c r="EG13" s="22">
        <f t="shared" si="146"/>
        <v>7.1191548077265949</v>
      </c>
      <c r="EH13" s="22">
        <f t="shared" si="146"/>
        <v>6.9708733068026545</v>
      </c>
      <c r="EI13" s="22">
        <f t="shared" si="146"/>
        <v>6.6743103049547701</v>
      </c>
      <c r="EJ13" s="22">
        <f t="shared" si="146"/>
        <v>7.0450140572646252</v>
      </c>
      <c r="EK13" s="22">
        <f t="shared" si="146"/>
        <v>5.1365887792643772</v>
      </c>
      <c r="EL13" s="22">
        <f t="shared" si="146"/>
        <v>5.1135089519171615</v>
      </c>
      <c r="EM13" s="22">
        <f t="shared" si="146"/>
        <v>5.137167382178375</v>
      </c>
      <c r="EN13" s="22">
        <f t="shared" si="146"/>
        <v>5.1192306918444661</v>
      </c>
      <c r="EO13" s="22">
        <f t="shared" si="146"/>
        <v>5.1439177495083399</v>
      </c>
      <c r="EP13" s="22">
        <f t="shared" si="146"/>
        <v>5.112030300025836</v>
      </c>
      <c r="EQ13" s="22">
        <f t="shared" si="146"/>
        <v>5.1329242941423958</v>
      </c>
      <c r="ER13" s="22">
        <f t="shared" si="146"/>
        <v>5.1749630359783145</v>
      </c>
      <c r="ES13" s="22">
        <f t="shared" si="146"/>
        <v>5.4417053825788182</v>
      </c>
      <c r="ET13" s="22">
        <f t="shared" si="146"/>
        <v>5.4653638128400299</v>
      </c>
      <c r="EU13" s="22">
        <f t="shared" si="146"/>
        <v>5.4474271225061219</v>
      </c>
      <c r="EV13" s="22">
        <f t="shared" si="146"/>
        <v>5.4721141801699957</v>
      </c>
      <c r="EW13" s="22">
        <f t="shared" si="146"/>
        <v>5.4402267306874919</v>
      </c>
      <c r="EX13" s="22">
        <f t="shared" si="146"/>
        <v>5.4611207248040516</v>
      </c>
      <c r="EY13" s="22">
        <f t="shared" si="146"/>
        <v>5.4422839854928151</v>
      </c>
      <c r="EZ13" s="22">
        <f t="shared" si="146"/>
        <v>7.0450140572646252</v>
      </c>
      <c r="FA13" s="22">
        <f t="shared" si="146"/>
        <v>5.4243472951589062</v>
      </c>
      <c r="FB13" s="22">
        <f t="shared" si="146"/>
        <v>5.44903435282278</v>
      </c>
      <c r="FC13" s="22">
        <f t="shared" si="146"/>
        <v>5.417146903340277</v>
      </c>
      <c r="FD13" s="22">
        <f t="shared" si="146"/>
        <v>5.4380408974568359</v>
      </c>
      <c r="FE13" s="22">
        <f t="shared" si="146"/>
        <v>5.4480057254201197</v>
      </c>
      <c r="FF13" s="22">
        <f t="shared" si="146"/>
        <v>5.4726927830839927</v>
      </c>
      <c r="FG13" s="22">
        <f t="shared" si="146"/>
        <v>5.4408053336014897</v>
      </c>
      <c r="FH13" s="22">
        <f t="shared" si="146"/>
        <v>5.1749630359783145</v>
      </c>
      <c r="FI13" s="22">
        <f t="shared" si="146"/>
        <v>5.4616993277180494</v>
      </c>
      <c r="FJ13" s="22">
        <f t="shared" si="146"/>
        <v>5.4547560927500847</v>
      </c>
      <c r="FK13" s="22">
        <f t="shared" si="146"/>
        <v>5.4228686432675808</v>
      </c>
      <c r="FL13" s="22">
        <f t="shared" si="146"/>
        <v>5.4437626373841397</v>
      </c>
      <c r="FM13" s="22">
        <f t="shared" si="146"/>
        <v>5.4475557009314546</v>
      </c>
      <c r="FN13" s="22">
        <f t="shared" si="146"/>
        <v>5.4684496950480135</v>
      </c>
      <c r="FO13" s="22">
        <f t="shared" si="146"/>
        <v>5.4365622455655105</v>
      </c>
      <c r="FP13" s="22">
        <f t="shared" si="146"/>
        <v>7.0450140572646252</v>
      </c>
      <c r="FQ13" s="22">
        <f t="shared" si="146"/>
        <v>6.2861227612136137</v>
      </c>
      <c r="FR13" s="22">
        <f t="shared" ref="FR13:GV13" si="147" xml:space="preserve"> $DC$2 * FR4/$C$4 + $DC$2*FR5/$C$5 + $DC$2*FR6/$C$6 + $DC$2*FR7/$C$7 + $DC$2*FR8/$C$8  + $DC$2*FR9/$C$9 + $DC$2*FR10/$C$10 + $DC$2*FR11/$C$11 +  $DC$2*FR12/$C$12</f>
        <v>6.3413257651564425</v>
      </c>
      <c r="FS13" s="22">
        <f t="shared" si="147"/>
        <v>6.2994734877106566</v>
      </c>
      <c r="FT13" s="22">
        <f t="shared" si="147"/>
        <v>6.3570766222596955</v>
      </c>
      <c r="FU13" s="22">
        <f t="shared" si="147"/>
        <v>6.2826725734671864</v>
      </c>
      <c r="FV13" s="22">
        <f t="shared" si="147"/>
        <v>6.3314252264058259</v>
      </c>
      <c r="FW13" s="22">
        <f t="shared" si="147"/>
        <v>6.2874728346796065</v>
      </c>
      <c r="FX13" s="22">
        <f t="shared" si="147"/>
        <v>7.0450140572646252</v>
      </c>
      <c r="FY13" s="22">
        <f t="shared" si="147"/>
        <v>6.2456205572338188</v>
      </c>
      <c r="FZ13" s="22">
        <f t="shared" si="147"/>
        <v>6.3032236917828595</v>
      </c>
      <c r="GA13" s="22">
        <f t="shared" si="147"/>
        <v>6.2288196429903504</v>
      </c>
      <c r="GB13" s="22">
        <f t="shared" si="147"/>
        <v>6.2775722959289908</v>
      </c>
      <c r="GC13" s="22">
        <f t="shared" si="147"/>
        <v>6.3008235611766494</v>
      </c>
      <c r="GD13" s="22">
        <f t="shared" si="147"/>
        <v>6.3584266957256883</v>
      </c>
      <c r="GE13" s="22">
        <f t="shared" si="147"/>
        <v>6.2840226469331792</v>
      </c>
      <c r="GF13" s="22">
        <f t="shared" si="147"/>
        <v>5.1749630359783145</v>
      </c>
      <c r="GG13" s="22">
        <f t="shared" si="147"/>
        <v>6.3327752998718196</v>
      </c>
      <c r="GH13" s="22">
        <f t="shared" si="147"/>
        <v>6.3165744182799024</v>
      </c>
      <c r="GI13" s="22">
        <f t="shared" si="147"/>
        <v>6.2421703694873933</v>
      </c>
      <c r="GJ13" s="22">
        <f t="shared" si="147"/>
        <v>6.2909230224260329</v>
      </c>
      <c r="GK13" s="22">
        <f t="shared" si="147"/>
        <v>6.2997735040364322</v>
      </c>
      <c r="GL13" s="22">
        <f t="shared" si="147"/>
        <v>6.3485261569750708</v>
      </c>
      <c r="GM13" s="22">
        <f t="shared" si="147"/>
        <v>6.2741221081825636</v>
      </c>
      <c r="GN13" s="22">
        <f t="shared" si="147"/>
        <v>5.1749630359783145</v>
      </c>
      <c r="GO13" s="22">
        <f t="shared" si="147"/>
        <v>10.694443089638231</v>
      </c>
      <c r="GP13" s="22">
        <f t="shared" si="147"/>
        <v>10.546161588714289</v>
      </c>
      <c r="GQ13" s="22">
        <f t="shared" si="147"/>
        <v>10.397880087790346</v>
      </c>
      <c r="GR13" s="22">
        <f t="shared" si="147"/>
        <v>10.249598586866407</v>
      </c>
      <c r="GS13" s="22">
        <f t="shared" si="147"/>
        <v>10.101317085942465</v>
      </c>
      <c r="GT13" s="22">
        <f t="shared" si="147"/>
        <v>9.9530355850185241</v>
      </c>
      <c r="GU13" s="22">
        <f t="shared" si="147"/>
        <v>9.6564725831706415</v>
      </c>
      <c r="GV13" s="22">
        <f t="shared" si="147"/>
        <v>7.0450140572646252</v>
      </c>
      <c r="GX13" t="s">
        <v>136</v>
      </c>
    </row>
    <row r="14" spans="1:208" x14ac:dyDescent="0.25">
      <c r="A14" s="3"/>
      <c r="B14" s="3"/>
      <c r="C14" s="34"/>
      <c r="D14" s="34"/>
      <c r="E14" s="8"/>
      <c r="F14" s="10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5" t="s">
        <v>24</v>
      </c>
      <c r="DE14" s="36">
        <f>$DC$2-DE13</f>
        <v>5.897111182016527</v>
      </c>
      <c r="DF14" s="36">
        <f t="shared" ref="DF14:FQ14" si="148">$DC$2-DF13</f>
        <v>6.0453926829404674</v>
      </c>
      <c r="DG14" s="36">
        <f t="shared" si="148"/>
        <v>6.1936741838644096</v>
      </c>
      <c r="DH14" s="36">
        <f t="shared" si="148"/>
        <v>6.34195568478835</v>
      </c>
      <c r="DI14" s="36">
        <f t="shared" si="148"/>
        <v>6.4902371857122914</v>
      </c>
      <c r="DJ14" s="36">
        <f t="shared" si="148"/>
        <v>6.6385186866362327</v>
      </c>
      <c r="DK14" s="36">
        <f t="shared" si="148"/>
        <v>6.9350816884841162</v>
      </c>
      <c r="DL14" s="36">
        <f t="shared" si="148"/>
        <v>5.8250369640216855</v>
      </c>
      <c r="DM14" s="36">
        <f t="shared" si="148"/>
        <v>5.5243408972395418</v>
      </c>
      <c r="DN14" s="36">
        <f t="shared" si="148"/>
        <v>5.6726223981634849</v>
      </c>
      <c r="DO14" s="36">
        <f t="shared" si="148"/>
        <v>5.8209038990874244</v>
      </c>
      <c r="DP14" s="36">
        <f t="shared" si="148"/>
        <v>5.9691854000113658</v>
      </c>
      <c r="DQ14" s="36">
        <f t="shared" si="148"/>
        <v>6.1174669009353071</v>
      </c>
      <c r="DR14" s="36">
        <f t="shared" si="148"/>
        <v>6.2657484018592493</v>
      </c>
      <c r="DS14" s="36">
        <f t="shared" si="148"/>
        <v>6.5623114037071328</v>
      </c>
      <c r="DT14" s="36">
        <f t="shared" si="148"/>
        <v>3.9549859427353748</v>
      </c>
      <c r="DU14" s="36">
        <f t="shared" si="148"/>
        <v>4.7788003276855751</v>
      </c>
      <c r="DV14" s="36">
        <f t="shared" si="148"/>
        <v>4.9270818286095164</v>
      </c>
      <c r="DW14" s="36">
        <f t="shared" si="148"/>
        <v>5.0753633295334577</v>
      </c>
      <c r="DX14" s="36">
        <f t="shared" si="148"/>
        <v>5.223644830457399</v>
      </c>
      <c r="DY14" s="36">
        <f t="shared" si="148"/>
        <v>5.3719263313813403</v>
      </c>
      <c r="DZ14" s="36">
        <f t="shared" si="148"/>
        <v>5.5202078323052817</v>
      </c>
      <c r="EA14" s="36">
        <f t="shared" si="148"/>
        <v>5.8167708341531643</v>
      </c>
      <c r="EB14" s="36">
        <f t="shared" si="148"/>
        <v>5.8250369640216855</v>
      </c>
      <c r="EC14" s="36">
        <f t="shared" si="148"/>
        <v>3.2877191885776398</v>
      </c>
      <c r="ED14" s="36">
        <f t="shared" si="148"/>
        <v>3.4360006895015811</v>
      </c>
      <c r="EE14" s="36">
        <f t="shared" si="148"/>
        <v>3.5842821904255224</v>
      </c>
      <c r="EF14" s="36">
        <f t="shared" si="148"/>
        <v>3.7325636913494638</v>
      </c>
      <c r="EG14" s="36">
        <f t="shared" si="148"/>
        <v>3.8808451922734051</v>
      </c>
      <c r="EH14" s="36">
        <f t="shared" si="148"/>
        <v>4.0291266931973455</v>
      </c>
      <c r="EI14" s="36">
        <f t="shared" si="148"/>
        <v>4.3256896950452299</v>
      </c>
      <c r="EJ14" s="36">
        <f t="shared" si="148"/>
        <v>3.9549859427353748</v>
      </c>
      <c r="EK14" s="36">
        <f t="shared" si="148"/>
        <v>5.8634112207356228</v>
      </c>
      <c r="EL14" s="36">
        <f t="shared" si="148"/>
        <v>5.8864910480828385</v>
      </c>
      <c r="EM14" s="36">
        <f t="shared" si="148"/>
        <v>5.862832617821625</v>
      </c>
      <c r="EN14" s="36">
        <f t="shared" si="148"/>
        <v>5.8807693081555339</v>
      </c>
      <c r="EO14" s="36">
        <f t="shared" si="148"/>
        <v>5.8560822504916601</v>
      </c>
      <c r="EP14" s="36">
        <f t="shared" si="148"/>
        <v>5.887969699974164</v>
      </c>
      <c r="EQ14" s="36">
        <f t="shared" si="148"/>
        <v>5.8670757058576042</v>
      </c>
      <c r="ER14" s="36">
        <f t="shared" si="148"/>
        <v>5.8250369640216855</v>
      </c>
      <c r="ES14" s="36">
        <f t="shared" si="148"/>
        <v>5.5582946174211818</v>
      </c>
      <c r="ET14" s="36">
        <f t="shared" si="148"/>
        <v>5.5346361871599701</v>
      </c>
      <c r="EU14" s="36">
        <f t="shared" si="148"/>
        <v>5.5525728774938781</v>
      </c>
      <c r="EV14" s="36">
        <f t="shared" si="148"/>
        <v>5.5278858198300043</v>
      </c>
      <c r="EW14" s="36">
        <f t="shared" si="148"/>
        <v>5.5597732693125081</v>
      </c>
      <c r="EX14" s="36">
        <f t="shared" si="148"/>
        <v>5.5388792751959484</v>
      </c>
      <c r="EY14" s="36">
        <f t="shared" si="148"/>
        <v>5.5577160145071849</v>
      </c>
      <c r="EZ14" s="36">
        <f>$DC$2-EZ13</f>
        <v>3.9549859427353748</v>
      </c>
      <c r="FA14" s="36">
        <f t="shared" si="148"/>
        <v>5.5756527048410938</v>
      </c>
      <c r="FB14" s="36">
        <f t="shared" si="148"/>
        <v>5.55096564717722</v>
      </c>
      <c r="FC14" s="36">
        <f t="shared" si="148"/>
        <v>5.582853096659723</v>
      </c>
      <c r="FD14" s="36">
        <f t="shared" si="148"/>
        <v>5.5619591025431641</v>
      </c>
      <c r="FE14" s="36">
        <f t="shared" si="148"/>
        <v>5.5519942745798803</v>
      </c>
      <c r="FF14" s="36">
        <f t="shared" si="148"/>
        <v>5.5273072169160073</v>
      </c>
      <c r="FG14" s="36">
        <f t="shared" si="148"/>
        <v>5.5591946663985103</v>
      </c>
      <c r="FH14" s="36">
        <f t="shared" si="148"/>
        <v>5.8250369640216855</v>
      </c>
      <c r="FI14" s="36">
        <f t="shared" si="148"/>
        <v>5.5383006722819506</v>
      </c>
      <c r="FJ14" s="36">
        <f t="shared" si="148"/>
        <v>5.5452439072499153</v>
      </c>
      <c r="FK14" s="36">
        <f t="shared" si="148"/>
        <v>5.5771313567324192</v>
      </c>
      <c r="FL14" s="36">
        <f t="shared" si="148"/>
        <v>5.5562373626158603</v>
      </c>
      <c r="FM14" s="36">
        <f t="shared" si="148"/>
        <v>5.5524442990685454</v>
      </c>
      <c r="FN14" s="36">
        <f t="shared" si="148"/>
        <v>5.5315503049519865</v>
      </c>
      <c r="FO14" s="36">
        <f t="shared" si="148"/>
        <v>5.5634377544344895</v>
      </c>
      <c r="FP14" s="36">
        <f t="shared" si="148"/>
        <v>3.9549859427353748</v>
      </c>
      <c r="FQ14" s="36">
        <f t="shared" si="148"/>
        <v>4.7138772387863863</v>
      </c>
      <c r="FR14" s="36">
        <f t="shared" ref="FR14:GU14" si="149">$DC$2-FR13</f>
        <v>4.6586742348435575</v>
      </c>
      <c r="FS14" s="36">
        <f t="shared" si="149"/>
        <v>4.7005265122893434</v>
      </c>
      <c r="FT14" s="36">
        <f t="shared" si="149"/>
        <v>4.6429233777403045</v>
      </c>
      <c r="FU14" s="36">
        <f t="shared" si="149"/>
        <v>4.7173274265328136</v>
      </c>
      <c r="FV14" s="36">
        <f t="shared" si="149"/>
        <v>4.6685747735941741</v>
      </c>
      <c r="FW14" s="36">
        <f t="shared" si="149"/>
        <v>4.7125271653203935</v>
      </c>
      <c r="FX14" s="36">
        <f t="shared" si="149"/>
        <v>3.9549859427353748</v>
      </c>
      <c r="FY14" s="36">
        <f t="shared" si="149"/>
        <v>4.7543794427661812</v>
      </c>
      <c r="FZ14" s="36">
        <f t="shared" si="149"/>
        <v>4.6967763082171405</v>
      </c>
      <c r="GA14" s="36">
        <f t="shared" si="149"/>
        <v>4.7711803570096496</v>
      </c>
      <c r="GB14" s="36">
        <f t="shared" si="149"/>
        <v>4.7224277040710092</v>
      </c>
      <c r="GC14" s="36">
        <f t="shared" si="149"/>
        <v>4.6991764388233506</v>
      </c>
      <c r="GD14" s="36">
        <f t="shared" si="149"/>
        <v>4.6415733042743117</v>
      </c>
      <c r="GE14" s="36">
        <f t="shared" si="149"/>
        <v>4.7159773530668208</v>
      </c>
      <c r="GF14" s="36">
        <f t="shared" si="149"/>
        <v>5.8250369640216855</v>
      </c>
      <c r="GG14" s="36">
        <f t="shared" si="149"/>
        <v>4.6672247001281804</v>
      </c>
      <c r="GH14" s="36">
        <f t="shared" si="149"/>
        <v>4.6834255817200976</v>
      </c>
      <c r="GI14" s="36">
        <f t="shared" si="149"/>
        <v>4.7578296305126067</v>
      </c>
      <c r="GJ14" s="36">
        <f t="shared" si="149"/>
        <v>4.7090769775739671</v>
      </c>
      <c r="GK14" s="36">
        <f t="shared" si="149"/>
        <v>4.7002264959635678</v>
      </c>
      <c r="GL14" s="36">
        <f t="shared" si="149"/>
        <v>4.6514738430249292</v>
      </c>
      <c r="GM14" s="36">
        <f t="shared" si="149"/>
        <v>4.7258778918174364</v>
      </c>
      <c r="GN14" s="36">
        <f t="shared" si="149"/>
        <v>5.8250369640216855</v>
      </c>
      <c r="GO14" s="36">
        <f t="shared" si="149"/>
        <v>0.30555691036176924</v>
      </c>
      <c r="GP14" s="36">
        <f t="shared" si="149"/>
        <v>0.45383841128571056</v>
      </c>
      <c r="GQ14" s="36">
        <f t="shared" si="149"/>
        <v>0.60211991220965366</v>
      </c>
      <c r="GR14" s="36">
        <f t="shared" si="149"/>
        <v>0.75040141313359321</v>
      </c>
      <c r="GS14" s="36">
        <f t="shared" si="149"/>
        <v>0.89868291405753453</v>
      </c>
      <c r="GT14" s="36">
        <f t="shared" si="149"/>
        <v>1.0469644149814759</v>
      </c>
      <c r="GU14" s="36">
        <f t="shared" si="149"/>
        <v>1.3435274168293585</v>
      </c>
      <c r="GV14" s="37">
        <f>$DC$2-GV13</f>
        <v>3.9549859427353748</v>
      </c>
      <c r="GX14" t="s">
        <v>138</v>
      </c>
    </row>
    <row r="15" spans="1:208" x14ac:dyDescent="0.25">
      <c r="A15" s="3"/>
      <c r="B15" s="3"/>
      <c r="C15" s="8"/>
      <c r="D15" s="8"/>
      <c r="E15" s="8"/>
      <c r="F15" s="10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 t="s">
        <v>25</v>
      </c>
      <c r="DE15" s="3" t="s">
        <v>26</v>
      </c>
      <c r="DF15" s="3" t="s">
        <v>27</v>
      </c>
      <c r="DG15" s="3" t="s">
        <v>28</v>
      </c>
      <c r="DH15" s="3" t="s">
        <v>29</v>
      </c>
      <c r="DI15" s="3" t="s">
        <v>30</v>
      </c>
      <c r="DJ15" s="3" t="s">
        <v>31</v>
      </c>
      <c r="DK15" s="3" t="s">
        <v>32</v>
      </c>
      <c r="DL15" s="3" t="s">
        <v>33</v>
      </c>
      <c r="DM15" s="3" t="s">
        <v>34</v>
      </c>
      <c r="DN15" s="3" t="s">
        <v>35</v>
      </c>
      <c r="DO15" s="3" t="s">
        <v>36</v>
      </c>
      <c r="DP15" s="3" t="s">
        <v>37</v>
      </c>
      <c r="DQ15" s="3" t="s">
        <v>38</v>
      </c>
      <c r="DR15" s="3" t="s">
        <v>39</v>
      </c>
      <c r="DS15" s="3" t="s">
        <v>40</v>
      </c>
      <c r="DT15" s="3" t="s">
        <v>41</v>
      </c>
      <c r="DU15" s="3" t="s">
        <v>42</v>
      </c>
      <c r="DV15" s="3" t="s">
        <v>43</v>
      </c>
      <c r="DW15" s="3" t="s">
        <v>44</v>
      </c>
      <c r="DX15" s="3" t="s">
        <v>45</v>
      </c>
      <c r="DY15" s="3" t="s">
        <v>46</v>
      </c>
      <c r="DZ15" s="3" t="s">
        <v>47</v>
      </c>
      <c r="EA15" s="3" t="s">
        <v>48</v>
      </c>
      <c r="EB15" s="3" t="s">
        <v>49</v>
      </c>
      <c r="EC15" s="3" t="s">
        <v>50</v>
      </c>
      <c r="ED15" s="3" t="s">
        <v>51</v>
      </c>
      <c r="EE15" s="3" t="s">
        <v>52</v>
      </c>
      <c r="EF15" s="3" t="s">
        <v>53</v>
      </c>
      <c r="EG15" s="3" t="s">
        <v>54</v>
      </c>
      <c r="EH15" s="3" t="s">
        <v>55</v>
      </c>
      <c r="EI15" s="3" t="s">
        <v>56</v>
      </c>
      <c r="EJ15" s="3" t="s">
        <v>57</v>
      </c>
      <c r="EK15" s="3" t="s">
        <v>58</v>
      </c>
      <c r="EL15" s="3" t="s">
        <v>59</v>
      </c>
      <c r="EM15" s="3" t="s">
        <v>60</v>
      </c>
      <c r="EN15" s="3" t="s">
        <v>61</v>
      </c>
      <c r="EO15" s="3" t="s">
        <v>62</v>
      </c>
      <c r="EP15" s="3" t="s">
        <v>63</v>
      </c>
      <c r="EQ15" s="3" t="s">
        <v>64</v>
      </c>
      <c r="ER15" s="3" t="s">
        <v>65</v>
      </c>
      <c r="ES15" s="3" t="s">
        <v>66</v>
      </c>
      <c r="ET15" s="3" t="s">
        <v>67</v>
      </c>
      <c r="EU15" s="3" t="s">
        <v>68</v>
      </c>
      <c r="EV15" s="3" t="s">
        <v>69</v>
      </c>
      <c r="EW15" s="3" t="s">
        <v>70</v>
      </c>
      <c r="EX15" s="3" t="s">
        <v>71</v>
      </c>
      <c r="EY15" s="3" t="s">
        <v>72</v>
      </c>
      <c r="EZ15" s="3" t="s">
        <v>73</v>
      </c>
      <c r="FA15" s="3" t="s">
        <v>74</v>
      </c>
      <c r="FB15" s="3" t="s">
        <v>75</v>
      </c>
      <c r="FC15" s="3" t="s">
        <v>76</v>
      </c>
      <c r="FD15" s="3" t="s">
        <v>77</v>
      </c>
      <c r="FE15" s="3" t="s">
        <v>78</v>
      </c>
      <c r="FF15" s="3" t="s">
        <v>79</v>
      </c>
      <c r="FG15" s="3" t="s">
        <v>80</v>
      </c>
      <c r="FH15" s="3" t="s">
        <v>81</v>
      </c>
      <c r="FI15" s="3" t="s">
        <v>82</v>
      </c>
      <c r="FJ15" s="3" t="s">
        <v>83</v>
      </c>
      <c r="FK15" s="3" t="s">
        <v>84</v>
      </c>
      <c r="FL15" s="3" t="s">
        <v>85</v>
      </c>
      <c r="FM15" s="3" t="s">
        <v>86</v>
      </c>
      <c r="FN15" s="3" t="s">
        <v>87</v>
      </c>
      <c r="FO15" s="3" t="s">
        <v>88</v>
      </c>
      <c r="FP15" s="3" t="s">
        <v>89</v>
      </c>
      <c r="FQ15" s="3" t="s">
        <v>90</v>
      </c>
      <c r="FR15" s="3" t="s">
        <v>91</v>
      </c>
      <c r="FS15" s="3" t="s">
        <v>92</v>
      </c>
      <c r="FT15" s="3" t="s">
        <v>93</v>
      </c>
      <c r="FU15" s="3" t="s">
        <v>94</v>
      </c>
      <c r="FV15" s="3" t="s">
        <v>95</v>
      </c>
      <c r="FW15" s="3" t="s">
        <v>96</v>
      </c>
      <c r="FX15" s="3" t="s">
        <v>97</v>
      </c>
      <c r="FY15" s="3" t="s">
        <v>98</v>
      </c>
      <c r="FZ15" s="3" t="s">
        <v>99</v>
      </c>
      <c r="GA15" s="3" t="s">
        <v>100</v>
      </c>
      <c r="GB15" s="3" t="s">
        <v>101</v>
      </c>
      <c r="GC15" s="3" t="s">
        <v>102</v>
      </c>
      <c r="GD15" s="3" t="s">
        <v>103</v>
      </c>
      <c r="GE15" s="3" t="s">
        <v>104</v>
      </c>
      <c r="GF15" s="3" t="s">
        <v>105</v>
      </c>
      <c r="GG15" s="3" t="s">
        <v>106</v>
      </c>
      <c r="GH15" s="3" t="s">
        <v>107</v>
      </c>
      <c r="GI15" s="3" t="s">
        <v>108</v>
      </c>
      <c r="GJ15" s="3" t="s">
        <v>109</v>
      </c>
      <c r="GK15" s="3" t="s">
        <v>110</v>
      </c>
      <c r="GL15" s="3" t="s">
        <v>111</v>
      </c>
      <c r="GM15" s="3" t="s">
        <v>112</v>
      </c>
      <c r="GN15" s="3" t="s">
        <v>113</v>
      </c>
      <c r="GO15" s="3" t="s">
        <v>114</v>
      </c>
      <c r="GP15" s="3" t="s">
        <v>115</v>
      </c>
      <c r="GQ15" s="3" t="s">
        <v>116</v>
      </c>
      <c r="GR15" s="3" t="s">
        <v>117</v>
      </c>
      <c r="GS15" s="3" t="s">
        <v>118</v>
      </c>
      <c r="GT15" s="3" t="s">
        <v>119</v>
      </c>
      <c r="GU15" s="3" t="s">
        <v>120</v>
      </c>
      <c r="GV15" s="3" t="s">
        <v>121</v>
      </c>
    </row>
    <row r="16" spans="1:208" x14ac:dyDescent="0.25">
      <c r="A16" s="3"/>
      <c r="B16" s="27"/>
      <c r="C16" s="38"/>
      <c r="D16" s="38"/>
      <c r="E16" s="29"/>
      <c r="F16" s="10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>
        <f>SUM(DE4:DE12)*$DC$2</f>
        <v>1049.9999999999998</v>
      </c>
      <c r="DF16" s="3">
        <f t="shared" ref="DF16:FQ16" si="150">SUM(DF4:DF12)*$DC$2</f>
        <v>1050</v>
      </c>
      <c r="DG16" s="3">
        <f t="shared" si="150"/>
        <v>1049.9999999999998</v>
      </c>
      <c r="DH16" s="3">
        <f t="shared" si="150"/>
        <v>1049.9999999999998</v>
      </c>
      <c r="DI16" s="3">
        <f t="shared" si="150"/>
        <v>1049.9999999999998</v>
      </c>
      <c r="DJ16" s="3">
        <f t="shared" si="150"/>
        <v>1049.9999999999998</v>
      </c>
      <c r="DK16" s="3">
        <f t="shared" si="150"/>
        <v>1049.9999999999998</v>
      </c>
      <c r="DL16" s="3">
        <f t="shared" si="150"/>
        <v>1050</v>
      </c>
      <c r="DM16" s="3">
        <f t="shared" si="150"/>
        <v>1050</v>
      </c>
      <c r="DN16" s="3">
        <f t="shared" si="150"/>
        <v>1049.9999999999998</v>
      </c>
      <c r="DO16" s="3">
        <f t="shared" si="150"/>
        <v>1050</v>
      </c>
      <c r="DP16" s="3">
        <f t="shared" si="150"/>
        <v>1049.9999999999998</v>
      </c>
      <c r="DQ16" s="3">
        <f t="shared" si="150"/>
        <v>1049.9999999999998</v>
      </c>
      <c r="DR16" s="3">
        <f t="shared" si="150"/>
        <v>1049.9999999999998</v>
      </c>
      <c r="DS16" s="3">
        <f t="shared" si="150"/>
        <v>1049.9999999999998</v>
      </c>
      <c r="DT16" s="3">
        <f t="shared" si="150"/>
        <v>1050.0000000000002</v>
      </c>
      <c r="DU16" s="3">
        <f t="shared" si="150"/>
        <v>1050</v>
      </c>
      <c r="DV16" s="3">
        <f t="shared" si="150"/>
        <v>1050</v>
      </c>
      <c r="DW16" s="3">
        <f t="shared" si="150"/>
        <v>1049.9999999999998</v>
      </c>
      <c r="DX16" s="3">
        <f t="shared" si="150"/>
        <v>1049.9999999999998</v>
      </c>
      <c r="DY16" s="3">
        <f t="shared" si="150"/>
        <v>1049.9999999999998</v>
      </c>
      <c r="DZ16" s="3">
        <f t="shared" si="150"/>
        <v>1049.9999999999998</v>
      </c>
      <c r="EA16" s="3">
        <f t="shared" si="150"/>
        <v>1050.0000000000002</v>
      </c>
      <c r="EB16" s="3">
        <f t="shared" si="150"/>
        <v>1050</v>
      </c>
      <c r="EC16" s="3">
        <f t="shared" si="150"/>
        <v>1050</v>
      </c>
      <c r="ED16" s="3">
        <f t="shared" si="150"/>
        <v>1050.0000000000002</v>
      </c>
      <c r="EE16" s="3">
        <f t="shared" si="150"/>
        <v>1050.0000000000002</v>
      </c>
      <c r="EF16" s="3">
        <f t="shared" si="150"/>
        <v>1050.0000000000002</v>
      </c>
      <c r="EG16" s="3">
        <f t="shared" si="150"/>
        <v>1050.0000000000002</v>
      </c>
      <c r="EH16" s="3">
        <f t="shared" si="150"/>
        <v>1050</v>
      </c>
      <c r="EI16" s="3">
        <f t="shared" si="150"/>
        <v>1049.9999999999998</v>
      </c>
      <c r="EJ16" s="3">
        <f t="shared" si="150"/>
        <v>1050.0000000000002</v>
      </c>
      <c r="EK16" s="3">
        <f t="shared" si="150"/>
        <v>1049.9999999999998</v>
      </c>
      <c r="EL16" s="3">
        <f t="shared" si="150"/>
        <v>1049.9999999999998</v>
      </c>
      <c r="EM16" s="3">
        <f t="shared" si="150"/>
        <v>1049.9999999999998</v>
      </c>
      <c r="EN16" s="3">
        <f t="shared" si="150"/>
        <v>1050</v>
      </c>
      <c r="EO16" s="3">
        <f t="shared" si="150"/>
        <v>1049.9999999999998</v>
      </c>
      <c r="EP16" s="3">
        <f t="shared" si="150"/>
        <v>1049.9999999999998</v>
      </c>
      <c r="EQ16" s="3">
        <f t="shared" si="150"/>
        <v>1049.9999999999998</v>
      </c>
      <c r="ER16" s="3">
        <f t="shared" si="150"/>
        <v>1050</v>
      </c>
      <c r="ES16" s="3">
        <f t="shared" si="150"/>
        <v>1050</v>
      </c>
      <c r="ET16" s="3">
        <f t="shared" si="150"/>
        <v>1050</v>
      </c>
      <c r="EU16" s="3">
        <f t="shared" si="150"/>
        <v>1050</v>
      </c>
      <c r="EV16" s="3">
        <f t="shared" si="150"/>
        <v>1050</v>
      </c>
      <c r="EW16" s="3">
        <f t="shared" si="150"/>
        <v>1049.9999999999998</v>
      </c>
      <c r="EX16" s="3">
        <f t="shared" si="150"/>
        <v>1049.9999999999998</v>
      </c>
      <c r="EY16" s="3">
        <f t="shared" si="150"/>
        <v>1049.9999999999998</v>
      </c>
      <c r="EZ16" s="3">
        <f t="shared" si="150"/>
        <v>1050.0000000000002</v>
      </c>
      <c r="FA16" s="3">
        <f t="shared" si="150"/>
        <v>1049.9999999999998</v>
      </c>
      <c r="FB16" s="3">
        <f t="shared" si="150"/>
        <v>1049.9999999999998</v>
      </c>
      <c r="FC16" s="3">
        <f t="shared" si="150"/>
        <v>1049.9999999999998</v>
      </c>
      <c r="FD16" s="3">
        <f t="shared" si="150"/>
        <v>1049.9999999999998</v>
      </c>
      <c r="FE16" s="3">
        <f t="shared" si="150"/>
        <v>1050</v>
      </c>
      <c r="FF16" s="3">
        <f t="shared" si="150"/>
        <v>1049.9999999999998</v>
      </c>
      <c r="FG16" s="3">
        <f t="shared" si="150"/>
        <v>1049.9999999999998</v>
      </c>
      <c r="FH16" s="3">
        <f t="shared" si="150"/>
        <v>1050</v>
      </c>
      <c r="FI16" s="3">
        <f t="shared" si="150"/>
        <v>1049.9999999999998</v>
      </c>
      <c r="FJ16" s="3">
        <f t="shared" si="150"/>
        <v>1049.9999999999998</v>
      </c>
      <c r="FK16" s="3">
        <f t="shared" si="150"/>
        <v>1049.9999999999998</v>
      </c>
      <c r="FL16" s="3">
        <f t="shared" si="150"/>
        <v>1049.9999999999998</v>
      </c>
      <c r="FM16" s="3">
        <f t="shared" si="150"/>
        <v>1049.9999999999998</v>
      </c>
      <c r="FN16" s="3">
        <f t="shared" si="150"/>
        <v>1049.9999999999998</v>
      </c>
      <c r="FO16" s="3">
        <f t="shared" si="150"/>
        <v>1049.9999999999998</v>
      </c>
      <c r="FP16" s="3">
        <f t="shared" si="150"/>
        <v>1050.0000000000002</v>
      </c>
      <c r="FQ16" s="3">
        <f t="shared" si="150"/>
        <v>1050.0000000000002</v>
      </c>
      <c r="FR16" s="3">
        <f t="shared" ref="FR16:GV16" si="151">SUM(FR4:FR12)*$DC$2</f>
        <v>1050</v>
      </c>
      <c r="FS16" s="3">
        <f t="shared" si="151"/>
        <v>1050</v>
      </c>
      <c r="FT16" s="3">
        <f t="shared" si="151"/>
        <v>1049.9999999999998</v>
      </c>
      <c r="FU16" s="3">
        <f t="shared" si="151"/>
        <v>1049.9999999999998</v>
      </c>
      <c r="FV16" s="3">
        <f t="shared" si="151"/>
        <v>1049.9999999999998</v>
      </c>
      <c r="FW16" s="3">
        <f t="shared" si="151"/>
        <v>1049.9999999999998</v>
      </c>
      <c r="FX16" s="3">
        <f t="shared" si="151"/>
        <v>1050.0000000000002</v>
      </c>
      <c r="FY16" s="3">
        <f t="shared" si="151"/>
        <v>1049.9999999999998</v>
      </c>
      <c r="FZ16" s="3">
        <f t="shared" si="151"/>
        <v>1049.9999999999998</v>
      </c>
      <c r="GA16" s="3">
        <f t="shared" si="151"/>
        <v>1049.9999999999998</v>
      </c>
      <c r="GB16" s="3">
        <f t="shared" si="151"/>
        <v>1049.9999999999998</v>
      </c>
      <c r="GC16" s="3">
        <f t="shared" si="151"/>
        <v>1050</v>
      </c>
      <c r="GD16" s="3">
        <f t="shared" si="151"/>
        <v>1049.9999999999998</v>
      </c>
      <c r="GE16" s="3">
        <f t="shared" si="151"/>
        <v>1049.9999999999998</v>
      </c>
      <c r="GF16" s="3">
        <f t="shared" si="151"/>
        <v>1050</v>
      </c>
      <c r="GG16" s="3">
        <f t="shared" si="151"/>
        <v>1049.9999999999998</v>
      </c>
      <c r="GH16" s="3">
        <f t="shared" si="151"/>
        <v>1049.9999999999998</v>
      </c>
      <c r="GI16" s="3">
        <f t="shared" si="151"/>
        <v>1049.9999999999998</v>
      </c>
      <c r="GJ16" s="3">
        <f t="shared" si="151"/>
        <v>1049.9999999999998</v>
      </c>
      <c r="GK16" s="3">
        <f t="shared" si="151"/>
        <v>1049.9999999999998</v>
      </c>
      <c r="GL16" s="3">
        <f t="shared" si="151"/>
        <v>1049.9999999999998</v>
      </c>
      <c r="GM16" s="3">
        <f t="shared" si="151"/>
        <v>1049.9999999999998</v>
      </c>
      <c r="GN16" s="3">
        <f t="shared" si="151"/>
        <v>1050</v>
      </c>
      <c r="GO16" s="3">
        <f t="shared" si="151"/>
        <v>1049.9999999999998</v>
      </c>
      <c r="GP16" s="3">
        <f t="shared" si="151"/>
        <v>1049.9999999999998</v>
      </c>
      <c r="GQ16" s="3">
        <f t="shared" si="151"/>
        <v>1050</v>
      </c>
      <c r="GR16" s="3">
        <f t="shared" si="151"/>
        <v>1050.0000000000002</v>
      </c>
      <c r="GS16" s="3">
        <f t="shared" si="151"/>
        <v>1050</v>
      </c>
      <c r="GT16" s="3">
        <f t="shared" si="151"/>
        <v>1050.0000000000002</v>
      </c>
      <c r="GU16" s="3">
        <f t="shared" si="151"/>
        <v>1050.0000000000002</v>
      </c>
      <c r="GV16" s="3">
        <f t="shared" si="151"/>
        <v>1050.0000000000002</v>
      </c>
    </row>
    <row r="17" spans="1:204" x14ac:dyDescent="0.25">
      <c r="A17" s="3"/>
      <c r="B17" s="27"/>
      <c r="C17" s="38"/>
      <c r="D17" s="38"/>
      <c r="E17" s="29"/>
      <c r="F17" s="10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>
        <f>6*156/202</f>
        <v>4.6336633663366333</v>
      </c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</row>
    <row r="18" spans="1:204" x14ac:dyDescent="0.25">
      <c r="A18" s="3"/>
      <c r="B18" s="27"/>
      <c r="C18" s="38"/>
      <c r="D18" s="38"/>
      <c r="E18" s="29"/>
      <c r="F18" s="10"/>
      <c r="G18" s="3"/>
      <c r="H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>
        <f>DF5-DE5</f>
        <v>0</v>
      </c>
      <c r="DG18" s="3">
        <f>DG5-DF5</f>
        <v>0</v>
      </c>
      <c r="DH18" s="3">
        <f>DH5-DG5</f>
        <v>0</v>
      </c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</row>
    <row r="19" spans="1:204" x14ac:dyDescent="0.25">
      <c r="A19" s="3"/>
      <c r="B19" s="27"/>
      <c r="C19" s="38"/>
      <c r="D19" s="38"/>
      <c r="E19" s="29"/>
      <c r="F19" s="10"/>
      <c r="G19" s="3"/>
      <c r="H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</row>
    <row r="20" spans="1:204" x14ac:dyDescent="0.25">
      <c r="A20" s="3"/>
      <c r="B20" s="27"/>
      <c r="C20" s="38"/>
      <c r="D20" s="38"/>
      <c r="E20" s="29"/>
      <c r="F20" s="10"/>
      <c r="G20" s="3"/>
      <c r="H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</row>
    <row r="21" spans="1:204" x14ac:dyDescent="0.25">
      <c r="A21" s="3"/>
      <c r="B21" s="27"/>
      <c r="C21" s="38"/>
      <c r="D21" s="38"/>
      <c r="E21" s="29"/>
      <c r="F21" s="10"/>
      <c r="G21" s="3"/>
      <c r="H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>
        <f>25*0.25</f>
        <v>6.25</v>
      </c>
      <c r="DH21" s="3" t="s">
        <v>139</v>
      </c>
      <c r="DI21" s="3"/>
      <c r="DJ21" s="3"/>
      <c r="DK21" s="3">
        <v>0.2</v>
      </c>
      <c r="DL21" s="3" t="s">
        <v>144</v>
      </c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</row>
    <row r="22" spans="1:204" x14ac:dyDescent="0.25">
      <c r="A22" s="3"/>
      <c r="B22" s="3"/>
      <c r="C22" s="8"/>
      <c r="D22" s="8"/>
      <c r="E22" s="8"/>
      <c r="F22" s="10"/>
      <c r="G22" s="3"/>
      <c r="H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43">
        <f>0.00000625</f>
        <v>6.2500000000000003E-6</v>
      </c>
      <c r="DH22" s="3" t="s">
        <v>140</v>
      </c>
      <c r="DI22" s="3"/>
      <c r="DJ22" s="3"/>
      <c r="DK22" s="40">
        <f>0.025</f>
        <v>2.5000000000000001E-2</v>
      </c>
      <c r="DL22" s="3" t="s">
        <v>145</v>
      </c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</row>
    <row r="23" spans="1:204" x14ac:dyDescent="0.25">
      <c r="A23" s="3"/>
      <c r="B23" s="3"/>
      <c r="C23" s="8"/>
      <c r="D23" s="8"/>
      <c r="E23" s="8"/>
      <c r="F23" s="10"/>
      <c r="G23" s="3"/>
      <c r="H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>
        <f>DK21/DK22</f>
        <v>8</v>
      </c>
      <c r="DL23" s="3" t="s">
        <v>146</v>
      </c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</row>
    <row r="24" spans="1:204" x14ac:dyDescent="0.25">
      <c r="A24" s="3" t="s">
        <v>122</v>
      </c>
      <c r="B24" s="3">
        <f>B30</f>
        <v>8.7499999999999994E-2</v>
      </c>
      <c r="C24" s="8"/>
      <c r="D24" s="8"/>
      <c r="E24" s="8"/>
      <c r="F24" s="10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43">
        <v>2.4999999999999999E-7</v>
      </c>
      <c r="DH24" s="3" t="s">
        <v>140</v>
      </c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</row>
    <row r="25" spans="1:204" x14ac:dyDescent="0.25">
      <c r="A25" s="3" t="s">
        <v>123</v>
      </c>
      <c r="B25" s="3" t="s">
        <v>124</v>
      </c>
      <c r="C25" s="8"/>
      <c r="D25" s="8"/>
      <c r="E25" s="8"/>
      <c r="F25" s="10"/>
      <c r="G25" s="3"/>
      <c r="H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9"/>
      <c r="DG25" s="3">
        <f>DG24/0.000000025</f>
        <v>10</v>
      </c>
      <c r="DH25" s="3" t="s">
        <v>141</v>
      </c>
      <c r="DI25" s="3"/>
      <c r="DJ25" s="3"/>
      <c r="DK25" s="3">
        <f>156.21*6/DK23</f>
        <v>117.1575</v>
      </c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</row>
    <row r="26" spans="1:204" x14ac:dyDescent="0.25">
      <c r="A26" s="3" t="s">
        <v>125</v>
      </c>
      <c r="B26" s="3">
        <f>56.7/9.6</f>
        <v>5.9062500000000009</v>
      </c>
      <c r="C26" s="8"/>
      <c r="D26" s="8"/>
      <c r="E26" s="8"/>
      <c r="F26" s="10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9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</row>
    <row r="27" spans="1:204" x14ac:dyDescent="0.25">
      <c r="A27" s="3" t="s">
        <v>126</v>
      </c>
      <c r="B27" s="3">
        <v>1</v>
      </c>
      <c r="C27" s="8"/>
      <c r="D27" s="8"/>
      <c r="E27" s="8"/>
      <c r="F27" s="10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9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</row>
    <row r="28" spans="1:204" x14ac:dyDescent="0.25">
      <c r="A28" s="3" t="s">
        <v>127</v>
      </c>
      <c r="B28" s="3">
        <f>3.5/9.6</f>
        <v>0.36458333333333337</v>
      </c>
      <c r="C28" s="8"/>
      <c r="D28" s="8"/>
      <c r="E28" s="8"/>
      <c r="F28" s="10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9"/>
      <c r="DG28" s="3">
        <f>(0.365*6 *8) /5/0.025</f>
        <v>140.16</v>
      </c>
      <c r="DH28" s="3" t="s">
        <v>143</v>
      </c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</row>
    <row r="29" spans="1:204" x14ac:dyDescent="0.25">
      <c r="A29" s="3" t="s">
        <v>128</v>
      </c>
      <c r="B29" s="3">
        <v>0.2</v>
      </c>
      <c r="C29" s="8"/>
      <c r="D29" s="8"/>
      <c r="E29" s="8"/>
      <c r="F29" s="10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9"/>
      <c r="DG29" s="3" t="s">
        <v>142</v>
      </c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</row>
    <row r="30" spans="1:204" x14ac:dyDescent="0.25">
      <c r="A30" s="3" t="s">
        <v>129</v>
      </c>
      <c r="B30" s="40">
        <f>0.84/9.6</f>
        <v>8.7499999999999994E-2</v>
      </c>
      <c r="C30" s="8"/>
      <c r="D30" s="8"/>
      <c r="E30" s="8"/>
      <c r="F30" s="10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9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</row>
    <row r="31" spans="1:204" x14ac:dyDescent="0.25">
      <c r="A31" s="3" t="s">
        <v>130</v>
      </c>
      <c r="B31" s="40">
        <f>0.32/9.6</f>
        <v>3.3333333333333333E-2</v>
      </c>
      <c r="C31" s="8"/>
      <c r="D31" s="8"/>
      <c r="E31" s="8"/>
      <c r="F31" s="10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9"/>
      <c r="DG31" s="3">
        <v>5</v>
      </c>
      <c r="DH31" s="3" t="s">
        <v>141</v>
      </c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</row>
    <row r="32" spans="1:204" x14ac:dyDescent="0.25">
      <c r="A32" s="3"/>
      <c r="B32" s="3"/>
      <c r="C32" s="8"/>
      <c r="D32" s="8"/>
      <c r="E32" s="8"/>
      <c r="F32" s="10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9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</row>
  </sheetData>
  <conditionalFormatting sqref="DE4:GV13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Arul_96w_transfections_changed_</vt:lpstr>
      <vt:lpstr>Map</vt:lpstr>
      <vt:lpstr>association_spreadsheet ng-uL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 Goel</dc:creator>
  <cp:lastModifiedBy>Arul Goel</cp:lastModifiedBy>
  <dcterms:created xsi:type="dcterms:W3CDTF">2024-07-29T15:30:16Z</dcterms:created>
  <dcterms:modified xsi:type="dcterms:W3CDTF">2024-08-09T21:27:21Z</dcterms:modified>
</cp:coreProperties>
</file>