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65" yWindow="615" windowWidth="26010" windowHeight="19920" tabRatio="600" firstSheet="0" activeTab="0" autoFilterDateGrouping="1"/>
  </bookViews>
  <sheets>
    <sheet name="Schedules &amp; Values" sheetId="1" state="visible" r:id="rId1"/>
    <sheet name="Lease Comps" sheetId="2" state="visible" r:id="rId2"/>
    <sheet name="Market Rent Roll 2024" sheetId="3" state="visible" r:id="rId3"/>
    <sheet name="Market Pro Forma" sheetId="4" state="visible" r:id="rId4"/>
    <sheet name="Rent Roll - Jun 2024" sheetId="5" state="visible" r:id="rId5"/>
    <sheet name="WALT Summary" sheetId="6" state="visible" r:id="rId6"/>
    <sheet name="Rent Roll - Dec 2023" sheetId="7" state="visible" r:id="rId7"/>
    <sheet name="Rent Roll - Jun 2023" sheetId="8" state="visible" r:id="rId8"/>
    <sheet name="Base Period Leases (Exh E)" sheetId="9" state="visible" r:id="rId9"/>
    <sheet name="Inc-Exp Stmt 2024 (Exh C-1)" sheetId="10" state="visible" r:id="rId10"/>
    <sheet name="Inc-Exp Stmt 2023 (Exh C-2)" sheetId="11" state="visible" r:id="rId11"/>
    <sheet name="Actual Income Analysis (Exh D)" sheetId="12" state="visible" r:id="rId12"/>
    <sheet name="Proforma Analysis (Exh G)" sheetId="13" state="visible" r:id="rId13"/>
    <sheet name="Cap Rate Survey (Exh B)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\$#,##0.00"/>
    <numFmt numFmtId="165" formatCode="\$#,##0.0000"/>
    <numFmt numFmtId="166" formatCode="\$#,##0"/>
    <numFmt numFmtId="167" formatCode="&quot;$&quot;#,##0.00"/>
    <numFmt numFmtId="168" formatCode="&quot;$&quot;#,##0"/>
    <numFmt numFmtId="169" formatCode="&quot;$&quot;#,##0_);[Red]\(&quot;$&quot;#,##0\)"/>
    <numFmt numFmtId="170" formatCode="&quot;$&quot;#,##0.00_);[Red]\(&quot;$&quot;#,##0.00\)"/>
    <numFmt numFmtId="171" formatCode="mm/dd/yyyy"/>
    <numFmt numFmtId="172" formatCode="$#,##0.00"/>
    <numFmt numFmtId="173" formatCode="$#,##0"/>
    <numFmt numFmtId="174" formatCode="0.0%"/>
  </numFmts>
  <fonts count="1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FF555555"/>
      <sz val="9"/>
    </font>
    <font>
      <name val="Arial"/>
      <b val="1"/>
      <color rgb="FFFFFFFF"/>
      <sz val="10"/>
    </font>
    <font>
      <name val="Arial"/>
      <sz val="10"/>
    </font>
    <font>
      <name val="Arial"/>
      <b val="1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color rgb="FF333333"/>
      <sz val="11"/>
    </font>
    <font>
      <name val="Arial"/>
      <color rgb="000000FF"/>
      <sz val="10"/>
    </font>
    <font>
      <name val="Arial"/>
      <i val="1"/>
      <color rgb="00555555"/>
      <sz val="8"/>
    </font>
    <font>
      <name val="Arial"/>
      <b val="1"/>
      <sz val="12"/>
    </font>
    <font>
      <name val="Arial"/>
      <b val="1"/>
      <color rgb="00FFFFFF"/>
      <sz val="10"/>
    </font>
    <font>
      <name val="Arial"/>
      <color rgb="00BFBFBF"/>
      <sz val="8"/>
    </font>
  </fonts>
  <fills count="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9D9D9"/>
      </patternFill>
    </fill>
    <fill>
      <patternFill patternType="solid">
        <fgColor rgb="001F38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2">
    <xf numFmtId="0" fontId="6" fillId="0" borderId="0"/>
    <xf numFmtId="44" fontId="6" fillId="0" borderId="0"/>
  </cellStyleXfs>
  <cellXfs count="127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4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5" fillId="3" borderId="1" pivotButton="0" quotePrefix="0" xfId="0"/>
    <xf numFmtId="4" fontId="5" fillId="3" borderId="1" pivotButton="0" quotePrefix="0" xfId="0"/>
    <xf numFmtId="0" fontId="5" fillId="0" borderId="0" pivotButton="0" quotePrefix="0" xfId="0"/>
    <xf numFmtId="164" fontId="5" fillId="0" borderId="0" pivotButton="0" quotePrefix="0" xfId="0"/>
    <xf numFmtId="164" fontId="5" fillId="3" borderId="1" pivotButton="0" quotePrefix="0" xfId="0"/>
    <xf numFmtId="3" fontId="4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10" fontId="4" fillId="0" borderId="1" pivotButton="0" quotePrefix="0" xfId="0"/>
    <xf numFmtId="166" fontId="4" fillId="0" borderId="1" pivotButton="0" quotePrefix="0" xfId="0"/>
    <xf numFmtId="3" fontId="5" fillId="3" borderId="1" pivotButton="0" quotePrefix="0" xfId="0"/>
    <xf numFmtId="166" fontId="5" fillId="3" borderId="1" pivotButton="0" quotePrefix="0" xfId="0"/>
    <xf numFmtId="0" fontId="8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9" fillId="0" borderId="1" pivotButton="0" quotePrefix="0" xfId="0"/>
    <xf numFmtId="166" fontId="5" fillId="3" borderId="0" pivotButton="0" quotePrefix="0" xfId="0"/>
    <xf numFmtId="167" fontId="4" fillId="0" borderId="1" pivotButton="0" quotePrefix="0" xfId="0"/>
    <xf numFmtId="168" fontId="4" fillId="0" borderId="1" pivotButton="0" quotePrefix="0" xfId="0"/>
    <xf numFmtId="167" fontId="5" fillId="3" borderId="1" pivotButton="0" quotePrefix="0" xfId="0"/>
    <xf numFmtId="4" fontId="0" fillId="0" borderId="0" pivotButton="0" quotePrefix="0" xfId="0"/>
    <xf numFmtId="0" fontId="4" fillId="0" borderId="1" applyAlignment="1" pivotButton="0" quotePrefix="0" xfId="0">
      <alignment horizontal="left"/>
    </xf>
    <xf numFmtId="0" fontId="10" fillId="3" borderId="1" pivotButton="0" quotePrefix="0" xfId="0"/>
    <xf numFmtId="167" fontId="4" fillId="0" borderId="1" pivotButton="0" quotePrefix="0" xfId="1"/>
    <xf numFmtId="0" fontId="9" fillId="0" borderId="2" pivotButton="0" quotePrefix="0" xfId="0"/>
    <xf numFmtId="14" fontId="0" fillId="0" borderId="0" pivotButton="0" quotePrefix="0" xfId="0"/>
    <xf numFmtId="167" fontId="0" fillId="0" borderId="0" pivotButton="0" quotePrefix="0" xfId="0"/>
    <xf numFmtId="167" fontId="0" fillId="0" borderId="0" pivotButton="0" quotePrefix="0" xfId="1"/>
    <xf numFmtId="0" fontId="11" fillId="0" borderId="0" pivotButton="0" quotePrefix="0" xfId="0"/>
    <xf numFmtId="3" fontId="0" fillId="0" borderId="0" pivotButton="0" quotePrefix="0" xfId="0"/>
    <xf numFmtId="169" fontId="4" fillId="0" borderId="1" pivotButton="0" quotePrefix="0" xfId="0"/>
    <xf numFmtId="170" fontId="5" fillId="3" borderId="1" pivotButton="0" quotePrefix="0" xfId="0"/>
    <xf numFmtId="0" fontId="8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0" fontId="7" fillId="0" borderId="0" pivotButton="0" quotePrefix="0" xfId="0"/>
    <xf numFmtId="14" fontId="7" fillId="0" borderId="0" pivotButton="0" quotePrefix="0" xfId="0"/>
    <xf numFmtId="169" fontId="7" fillId="0" borderId="0" pivotButton="0" quotePrefix="0" xfId="0"/>
    <xf numFmtId="0" fontId="7" fillId="0" borderId="0" pivotButton="0" quotePrefix="0" xfId="0"/>
    <xf numFmtId="0" fontId="7" fillId="0" borderId="3" pivotButton="0" quotePrefix="0" xfId="0"/>
    <xf numFmtId="14" fontId="7" fillId="0" borderId="0" pivotButton="0" quotePrefix="0" xfId="0"/>
    <xf numFmtId="169" fontId="7" fillId="0" borderId="0" pivotButton="0" quotePrefix="0" xfId="0"/>
    <xf numFmtId="168" fontId="5" fillId="3" borderId="1" pivotButton="0" quotePrefix="0" xfId="0"/>
    <xf numFmtId="169" fontId="5" fillId="3" borderId="1" pivotButton="0" quotePrefix="0" xfId="0"/>
    <xf numFmtId="1" fontId="4" fillId="0" borderId="1" pivotButton="0" quotePrefix="0" xfId="0"/>
    <xf numFmtId="167" fontId="7" fillId="0" borderId="0" pivotButton="0" quotePrefix="0" xfId="0"/>
    <xf numFmtId="0" fontId="0" fillId="0" borderId="3" pivotButton="0" quotePrefix="0" xfId="0"/>
    <xf numFmtId="169" fontId="0" fillId="0" borderId="3" pivotButton="0" quotePrefix="0" xfId="0"/>
    <xf numFmtId="167" fontId="0" fillId="0" borderId="3" pivotButton="0" quotePrefix="0" xfId="0"/>
    <xf numFmtId="167" fontId="7" fillId="0" borderId="3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9" fontId="0" fillId="0" borderId="0" pivotButton="0" quotePrefix="0" xfId="0"/>
    <xf numFmtId="0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167" fontId="0" fillId="0" borderId="0" pivotButton="0" quotePrefix="0" xfId="0"/>
    <xf numFmtId="0" fontId="0" fillId="0" borderId="0" pivotButton="0" quotePrefix="0" xfId="0"/>
    <xf numFmtId="170" fontId="7" fillId="0" borderId="0" pivotButton="0" quotePrefix="0" xfId="0"/>
    <xf numFmtId="170" fontId="7" fillId="0" borderId="3" pivotButton="0" quotePrefix="0" xfId="0"/>
    <xf numFmtId="10" fontId="0" fillId="0" borderId="0" pivotButton="0" quotePrefix="0" xfId="0"/>
    <xf numFmtId="168" fontId="4" fillId="0" borderId="1" pivotButton="0" quotePrefix="0" xfId="0"/>
    <xf numFmtId="167" fontId="4" fillId="0" borderId="1" pivotButton="0" quotePrefix="0" xfId="0"/>
    <xf numFmtId="167" fontId="5" fillId="3" borderId="1" pivotButton="0" quotePrefix="0" xfId="0"/>
    <xf numFmtId="168" fontId="5" fillId="3" borderId="1" pivotButton="0" quotePrefix="0" xfId="0"/>
    <xf numFmtId="167" fontId="0" fillId="0" borderId="0" pivotButton="0" quotePrefix="0" xfId="1"/>
    <xf numFmtId="167" fontId="0" fillId="0" borderId="0" pivotButton="0" quotePrefix="0" xfId="0"/>
    <xf numFmtId="169" fontId="0" fillId="0" borderId="0" pivotButton="0" quotePrefix="0" xfId="0"/>
    <xf numFmtId="169" fontId="7" fillId="0" borderId="0" pivotButton="0" quotePrefix="0" xfId="0"/>
    <xf numFmtId="170" fontId="0" fillId="0" borderId="0" pivotButton="0" quotePrefix="0" xfId="0"/>
    <xf numFmtId="169" fontId="4" fillId="0" borderId="1" pivotButton="0" quotePrefix="0" xfId="0"/>
    <xf numFmtId="169" fontId="5" fillId="3" borderId="1" pivotButton="0" quotePrefix="0" xfId="0"/>
    <xf numFmtId="170" fontId="5" fillId="3" borderId="1" pivotButton="0" quotePrefix="0" xfId="0"/>
    <xf numFmtId="168" fontId="0" fillId="0" borderId="0" pivotButton="0" quotePrefix="0" xfId="0"/>
    <xf numFmtId="170" fontId="7" fillId="0" borderId="0" pivotButton="0" quotePrefix="0" xfId="0"/>
    <xf numFmtId="167" fontId="7" fillId="0" borderId="0" pivotButton="0" quotePrefix="0" xfId="0"/>
    <xf numFmtId="169" fontId="0" fillId="0" borderId="3" pivotButton="0" quotePrefix="0" xfId="0"/>
    <xf numFmtId="167" fontId="0" fillId="0" borderId="3" pivotButton="0" quotePrefix="0" xfId="0"/>
    <xf numFmtId="170" fontId="7" fillId="0" borderId="3" pivotButton="0" quotePrefix="0" xfId="0"/>
    <xf numFmtId="167" fontId="7" fillId="0" borderId="3" pivotButton="0" quotePrefix="0" xfId="0"/>
    <xf numFmtId="167" fontId="4" fillId="0" borderId="1" pivotButton="0" quotePrefix="0" xfId="1"/>
    <xf numFmtId="0" fontId="14" fillId="0" borderId="0" pivotButton="0" quotePrefix="0" xfId="0"/>
    <xf numFmtId="0" fontId="13" fillId="0" borderId="0" pivotButton="0" quotePrefix="0" xfId="0"/>
    <xf numFmtId="171" fontId="12" fillId="4" borderId="4" applyAlignment="1" pivotButton="0" quotePrefix="0" xfId="0">
      <alignment horizontal="center" vertical="center" wrapText="1"/>
    </xf>
    <xf numFmtId="0" fontId="15" fillId="7" borderId="4" applyAlignment="1" pivotButton="0" quotePrefix="0" xfId="0">
      <alignment horizontal="center" vertical="center" wrapText="1"/>
    </xf>
    <xf numFmtId="0" fontId="16" fillId="0" borderId="0" pivotButton="0" quotePrefix="0" xfId="0"/>
    <xf numFmtId="0" fontId="4" fillId="0" borderId="4" applyAlignment="1" pivotButton="0" quotePrefix="0" xfId="0">
      <alignment horizontal="left" vertical="center"/>
    </xf>
    <xf numFmtId="0" fontId="4" fillId="0" borderId="4" applyAlignment="1" pivotButton="0" quotePrefix="0" xfId="0">
      <alignment horizontal="center" vertical="center" wrapText="1"/>
    </xf>
    <xf numFmtId="3" fontId="4" fillId="0" borderId="4" applyAlignment="1" pivotButton="0" quotePrefix="0" xfId="0">
      <alignment horizontal="right" vertical="center"/>
    </xf>
    <xf numFmtId="172" fontId="4" fillId="0" borderId="4" applyAlignment="1" pivotButton="0" quotePrefix="0" xfId="0">
      <alignment horizontal="right" vertical="center"/>
    </xf>
    <xf numFmtId="173" fontId="4" fillId="0" borderId="4" applyAlignment="1" pivotButton="0" quotePrefix="0" xfId="0">
      <alignment horizontal="right" vertical="center"/>
    </xf>
    <xf numFmtId="171" fontId="4" fillId="0" borderId="4" applyAlignment="1" pivotButton="0" quotePrefix="0" xfId="0">
      <alignment horizontal="center" vertical="center" wrapText="1"/>
    </xf>
    <xf numFmtId="2" fontId="4" fillId="0" borderId="4" applyAlignment="1" pivotButton="0" quotePrefix="0" xfId="0">
      <alignment horizontal="right" vertical="center"/>
    </xf>
    <xf numFmtId="0" fontId="5" fillId="6" borderId="4" applyAlignment="1" pivotButton="0" quotePrefix="0" xfId="0">
      <alignment horizontal="left" vertical="center"/>
    </xf>
    <xf numFmtId="3" fontId="5" fillId="6" borderId="4" applyAlignment="1" pivotButton="0" quotePrefix="0" xfId="0">
      <alignment horizontal="right" vertical="center"/>
    </xf>
    <xf numFmtId="173" fontId="5" fillId="6" borderId="4" applyAlignment="1" pivotButton="0" quotePrefix="0" xfId="0">
      <alignment horizontal="right" vertical="center"/>
    </xf>
    <xf numFmtId="2" fontId="5" fillId="5" borderId="4" applyAlignment="1" pivotButton="0" quotePrefix="0" xfId="0">
      <alignment horizontal="right" vertical="center"/>
    </xf>
    <xf numFmtId="0" fontId="5" fillId="6" borderId="4" pivotButton="0" quotePrefix="0" xfId="0"/>
    <xf numFmtId="2" fontId="5" fillId="5" borderId="4" applyAlignment="1" pivotButton="0" quotePrefix="0" xfId="0">
      <alignment horizontal="center" vertical="center" wrapText="1"/>
    </xf>
    <xf numFmtId="3" fontId="4" fillId="0" borderId="0" applyAlignment="1" pivotButton="0" quotePrefix="0" xfId="0">
      <alignment horizontal="right" vertical="center"/>
    </xf>
    <xf numFmtId="172" fontId="4" fillId="0" borderId="0" applyAlignment="1" pivotButton="0" quotePrefix="0" xfId="0">
      <alignment horizontal="right" vertical="center"/>
    </xf>
    <xf numFmtId="172" fontId="12" fillId="4" borderId="4" applyAlignment="1" pivotButton="0" quotePrefix="0" xfId="0">
      <alignment horizontal="right" vertical="center"/>
    </xf>
    <xf numFmtId="172" fontId="5" fillId="0" borderId="0" applyAlignment="1" pivotButton="0" quotePrefix="0" xfId="0">
      <alignment horizontal="right" vertical="center"/>
    </xf>
    <xf numFmtId="174" fontId="4" fillId="0" borderId="4" applyAlignment="1" pivotButton="0" quotePrefix="0" xfId="0">
      <alignment horizontal="right" vertical="center"/>
    </xf>
    <xf numFmtId="172" fontId="5" fillId="5" borderId="0" applyAlignment="1" pivotButton="0" quotePrefix="0" xfId="0">
      <alignment horizontal="right" vertical="center"/>
    </xf>
    <xf numFmtId="174" fontId="4" fillId="0" borderId="0" applyAlignment="1" pivotButton="0" quotePrefix="0" xfId="0">
      <alignment horizontal="right" vertical="center"/>
    </xf>
    <xf numFmtId="0" fontId="5" fillId="6" borderId="4" applyAlignment="1" pivotButton="0" quotePrefix="0" xfId="0">
      <alignment horizontal="center" vertical="center" wrapText="1"/>
    </xf>
    <xf numFmtId="172" fontId="5" fillId="6" borderId="4" applyAlignment="1" pivotButton="0" quotePrefix="0" xfId="0">
      <alignment horizontal="center" vertical="center" wrapText="1"/>
    </xf>
    <xf numFmtId="171" fontId="12" fillId="4" borderId="4" applyAlignment="1" pivotButton="0" quotePrefix="0" xfId="0">
      <alignment horizontal="center" vertical="center" wrapText="1"/>
    </xf>
    <xf numFmtId="172" fontId="4" fillId="0" borderId="4" applyAlignment="1" pivotButton="0" quotePrefix="0" xfId="0">
      <alignment horizontal="right" vertical="center"/>
    </xf>
    <xf numFmtId="171" fontId="4" fillId="0" borderId="4" applyAlignment="1" pivotButton="0" quotePrefix="0" xfId="0">
      <alignment horizontal="center" vertical="center" wrapText="1"/>
    </xf>
    <xf numFmtId="172" fontId="4" fillId="0" borderId="0" applyAlignment="1" pivotButton="0" quotePrefix="0" xfId="0">
      <alignment horizontal="right" vertical="center"/>
    </xf>
    <xf numFmtId="172" fontId="12" fillId="4" borderId="4" applyAlignment="1" pivotButton="0" quotePrefix="0" xfId="0">
      <alignment horizontal="right" vertical="center"/>
    </xf>
    <xf numFmtId="172" fontId="5" fillId="0" borderId="0" applyAlignment="1" pivotButton="0" quotePrefix="0" xfId="0">
      <alignment horizontal="right" vertical="center"/>
    </xf>
    <xf numFmtId="174" fontId="4" fillId="0" borderId="4" applyAlignment="1" pivotButton="0" quotePrefix="0" xfId="0">
      <alignment horizontal="right" vertical="center"/>
    </xf>
    <xf numFmtId="172" fontId="5" fillId="5" borderId="0" applyAlignment="1" pivotButton="0" quotePrefix="0" xfId="0">
      <alignment horizontal="right" vertical="center"/>
    </xf>
    <xf numFmtId="174" fontId="4" fillId="0" borderId="0" applyAlignment="1" pivotButton="0" quotePrefix="0" xfId="0">
      <alignment horizontal="right" vertical="center"/>
    </xf>
    <xf numFmtId="172" fontId="5" fillId="6" borderId="4" applyAlignment="1" pivotButton="0" quotePrefix="0" xfId="0">
      <alignment horizontal="center" vertical="center" wrapText="1"/>
    </xf>
  </cellXfs>
  <cellStyles count="2">
    <cellStyle name="Normal" xfId="0" builtinId="0"/>
    <cellStyle name="Currency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0</colOff>
      <row>17</row>
      <rowOff>1</rowOff>
    </from>
    <to>
      <col>3</col>
      <colOff>963430</colOff>
      <row>26</row>
      <rowOff>95251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09600" y="3409951"/>
          <a:ext cx="3030355" cy="180975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0</colOff>
      <row>29</row>
      <rowOff>0</rowOff>
    </from>
    <to>
      <col>3</col>
      <colOff>1336534</colOff>
      <row>41</row>
      <rowOff>66675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609600" y="5695950"/>
          <a:ext cx="3403459" cy="235267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4</col>
      <colOff>85724</colOff>
      <row>26</row>
      <rowOff>95250</rowOff>
    </from>
    <to>
      <col>10</col>
      <colOff>125349</colOff>
      <row>41</row>
      <rowOff>19662</rowOff>
    </to>
    <pic>
      <nvPicPr>
        <cNvPr id="4" name="Picture 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4762499" y="5219700"/>
          <a:ext cx="4668775" cy="278191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466724</colOff>
      <row>42</row>
      <rowOff>152400</rowOff>
    </from>
    <to>
      <col>4</col>
      <colOff>120848</colOff>
      <row>57</row>
      <rowOff>66675</rowOff>
    </to>
    <pic>
      <nvPicPr>
        <cNvPr id="5" name="Picture 4"/>
        <cNvPicPr>
          <a:picLocks noChangeAspect="1"/>
        </cNvPicPr>
      </nvPicPr>
      <blipFill>
        <a:blip r:embed="rId4"/>
        <a:stretch>
          <a:fillRect/>
        </a:stretch>
      </blipFill>
      <spPr>
        <a:xfrm>
          <a:off x="466724" y="8324850"/>
          <a:ext cx="4330899" cy="277177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5</col>
      <colOff>671531</colOff>
      <row>42</row>
      <rowOff>76200</rowOff>
    </from>
    <to>
      <col>11</col>
      <colOff>120140</colOff>
      <row>55</row>
      <rowOff>171450</rowOff>
    </to>
    <pic>
      <nvPicPr>
        <cNvPr id="6" name="Picture 5"/>
        <cNvPicPr>
          <a:picLocks noChangeAspect="1"/>
        </cNvPicPr>
      </nvPicPr>
      <blipFill>
        <a:blip r:embed="rId5"/>
        <a:stretch>
          <a:fillRect/>
        </a:stretch>
      </blipFill>
      <spPr>
        <a:xfrm>
          <a:off x="5976956" y="8248650"/>
          <a:ext cx="4249209" cy="257175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0</colOff>
      <row>59</row>
      <rowOff>1</rowOff>
    </from>
    <to>
      <col>4</col>
      <colOff>338940</colOff>
      <row>73</row>
      <rowOff>133351</rowOff>
    </to>
    <pic>
      <nvPicPr>
        <cNvPr id="7" name="Picture 6"/>
        <cNvPicPr>
          <a:picLocks noChangeAspect="1"/>
        </cNvPicPr>
      </nvPicPr>
      <blipFill>
        <a:blip r:embed="rId6"/>
        <a:stretch>
          <a:fillRect/>
        </a:stretch>
      </blipFill>
      <spPr>
        <a:xfrm>
          <a:off x="609600" y="11410951"/>
          <a:ext cx="4406115" cy="280035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5</col>
      <colOff>9525</colOff>
      <row>57</row>
      <rowOff>85150</rowOff>
    </from>
    <to>
      <col>11</col>
      <colOff>525064</colOff>
      <row>73</row>
      <rowOff>153097</rowOff>
    </to>
    <pic>
      <nvPicPr>
        <cNvPr id="8" name="Picture 7"/>
        <cNvPicPr>
          <a:picLocks noChangeAspect="1"/>
        </cNvPicPr>
      </nvPicPr>
      <blipFill>
        <a:blip r:embed="rId7"/>
        <a:stretch>
          <a:fillRect/>
        </a:stretch>
      </blipFill>
      <spPr>
        <a:xfrm>
          <a:off x="5314950" y="11115100"/>
          <a:ext cx="5316139" cy="3115947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0</colOff>
      <row>76</row>
      <rowOff>0</rowOff>
    </from>
    <to>
      <col>5</col>
      <colOff>209550</colOff>
      <row>91</row>
      <rowOff>166534</rowOff>
    </to>
    <pic>
      <nvPicPr>
        <cNvPr id="9" name="Picture 8"/>
        <cNvPicPr>
          <a:picLocks noChangeAspect="1"/>
        </cNvPicPr>
      </nvPicPr>
      <blipFill>
        <a:blip r:embed="rId8"/>
        <a:stretch>
          <a:fillRect/>
        </a:stretch>
      </blipFill>
      <spPr>
        <a:xfrm>
          <a:off x="609600" y="14649450"/>
          <a:ext cx="4905375" cy="3024034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5</col>
      <colOff>704850</colOff>
      <row>76</row>
      <rowOff>92988</rowOff>
    </from>
    <to>
      <col>12</col>
      <colOff>382064</colOff>
      <row>91</row>
      <rowOff>105353</rowOff>
    </to>
    <pic>
      <nvPicPr>
        <cNvPr id="10" name="Picture 9"/>
        <cNvPicPr>
          <a:picLocks noChangeAspect="1"/>
        </cNvPicPr>
      </nvPicPr>
      <blipFill>
        <a:blip r:embed="rId9"/>
        <a:stretch>
          <a:fillRect/>
        </a:stretch>
      </blipFill>
      <spPr>
        <a:xfrm>
          <a:off x="6010275" y="14742438"/>
          <a:ext cx="5277914" cy="286986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4</col>
      <colOff>361949</colOff>
      <row>16</row>
      <rowOff>188831</rowOff>
    </from>
    <to>
      <col>8</col>
      <colOff>220372</colOff>
      <row>27</row>
      <rowOff>96150</rowOff>
    </to>
    <pic>
      <nvPicPr>
        <cNvPr id="11" name="Picture 10"/>
        <cNvPicPr>
          <a:picLocks noChangeAspect="1"/>
        </cNvPicPr>
      </nvPicPr>
      <blipFill>
        <a:blip r:embed="rId10"/>
        <a:stretch>
          <a:fillRect/>
        </a:stretch>
      </blipFill>
      <spPr>
        <a:xfrm>
          <a:off x="5038724" y="3408281"/>
          <a:ext cx="2887373" cy="200281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tabSelected="1" topLeftCell="A3" workbookViewId="0">
      <selection activeCell="B9" sqref="B9"/>
    </sheetView>
  </sheetViews>
  <sheetFormatPr baseColWidth="8" defaultRowHeight="15"/>
  <cols>
    <col width="18" customWidth="1" style="66" min="2" max="2"/>
    <col width="13" customWidth="1" style="66" min="3" max="3"/>
    <col width="30" customWidth="1" style="66" min="4" max="4"/>
    <col width="9.42578125" customWidth="1" style="66" min="5" max="5"/>
    <col width="12" customWidth="1" style="66" min="6" max="13"/>
    <col width="18" customWidth="1" style="66" min="14" max="18"/>
    <col width="55" customWidth="1" style="66" min="19" max="19"/>
  </cols>
  <sheetData>
    <row r="1" ht="18" customHeight="1" s="66">
      <c r="B1" s="1" t="inlineStr">
        <is>
          <t>CityView Industrial Park - Schedule Numbers, Square Footage &amp; Petitioner's Requested 2026 Values</t>
        </is>
      </c>
    </row>
    <row r="2">
      <c r="B2" s="3" t="inlineStr">
        <is>
          <t>Source: Petitioner's Exhibit A (SF) and Exhibit H (requested value allocation)</t>
        </is>
      </c>
    </row>
    <row r="4" ht="25.5" customHeight="1" s="66">
      <c r="A4" t="inlineStr">
        <is>
          <t>OCCC</t>
        </is>
      </c>
      <c r="B4" s="4" t="inlineStr">
        <is>
          <t>Address</t>
        </is>
      </c>
      <c r="C4" s="4" t="inlineStr">
        <is>
          <t>Schedule #</t>
        </is>
      </c>
      <c r="D4" s="4" t="inlineStr">
        <is>
          <t>Description</t>
        </is>
      </c>
      <c r="E4" s="21" t="inlineStr">
        <is>
          <t>YOC</t>
        </is>
      </c>
      <c r="F4" s="4" t="inlineStr">
        <is>
          <t>Land SF</t>
        </is>
      </c>
      <c r="G4" s="4" t="inlineStr">
        <is>
          <t>Imp SF</t>
        </is>
      </c>
      <c r="H4" s="21" t="inlineStr">
        <is>
          <t>Land Value</t>
        </is>
      </c>
      <c r="I4" s="21" t="inlineStr">
        <is>
          <t>$/SF</t>
        </is>
      </c>
      <c r="J4" s="21" t="inlineStr">
        <is>
          <t>IMP Value</t>
        </is>
      </c>
      <c r="K4" s="21" t="inlineStr">
        <is>
          <t>$/SF</t>
        </is>
      </c>
      <c r="L4" s="21" t="inlineStr">
        <is>
          <t>Total Value</t>
        </is>
      </c>
      <c r="M4" s="21" t="inlineStr">
        <is>
          <t>$/SF</t>
        </is>
      </c>
      <c r="N4" s="4" t="inlineStr">
        <is>
          <t>Requested Land Value</t>
        </is>
      </c>
      <c r="O4" s="4" t="inlineStr">
        <is>
          <t>Requested Imp Value</t>
        </is>
      </c>
      <c r="P4" s="4" t="inlineStr">
        <is>
          <t>Requested Total Value</t>
        </is>
      </c>
      <c r="Q4" s="21" t="inlineStr">
        <is>
          <t>$/SF</t>
        </is>
      </c>
      <c r="R4" s="21" t="inlineStr">
        <is>
          <t>Tax Liability</t>
        </is>
      </c>
      <c r="S4" s="4" t="inlineStr">
        <is>
          <t>Notes</t>
        </is>
      </c>
    </row>
    <row r="5">
      <c r="B5" s="5" t="inlineStr">
        <is>
          <t>5800 Franklin St</t>
        </is>
      </c>
      <c r="C5" s="5" t="inlineStr">
        <is>
          <t>R0103784</t>
        </is>
      </c>
      <c r="D5" s="5" t="inlineStr">
        <is>
          <t>Vacant land</t>
        </is>
      </c>
      <c r="E5" s="5" t="n"/>
      <c r="F5" s="14" t="n">
        <v>123710</v>
      </c>
      <c r="G5" s="14" t="n">
        <v>0</v>
      </c>
      <c r="H5" s="70" t="n">
        <v>989680</v>
      </c>
      <c r="I5" s="71">
        <f>H5/F5</f>
        <v/>
      </c>
      <c r="J5" s="70" t="n">
        <v>0</v>
      </c>
      <c r="K5" s="70" t="n"/>
      <c r="L5" s="70">
        <f>H5+J5</f>
        <v/>
      </c>
      <c r="M5" s="14" t="n"/>
      <c r="N5" s="18" t="n">
        <v>989680</v>
      </c>
      <c r="O5" s="18" t="n">
        <v>0</v>
      </c>
      <c r="P5" s="18" t="n">
        <v>989680</v>
      </c>
      <c r="Q5" s="18" t="n"/>
      <c r="R5" s="18" t="n">
        <v>27733.38</v>
      </c>
      <c r="S5" s="5" t="n"/>
    </row>
    <row r="6">
      <c r="B6" s="5" t="inlineStr">
        <is>
          <t>1761 E 58th Ave</t>
        </is>
      </c>
      <c r="C6" s="23" t="inlineStr">
        <is>
          <t>R0103785</t>
        </is>
      </c>
      <c r="D6" s="23" t="inlineStr">
        <is>
          <t>Distribution Warehouse</t>
        </is>
      </c>
      <c r="E6" s="22" t="n">
        <v>1986</v>
      </c>
      <c r="F6" s="14" t="n">
        <v>87120</v>
      </c>
      <c r="G6" s="14" t="n">
        <v>32500</v>
      </c>
      <c r="H6" s="70" t="n">
        <v>1393920</v>
      </c>
      <c r="I6" s="71">
        <f>H6/F6</f>
        <v/>
      </c>
      <c r="J6" s="70" t="n">
        <v>3496391</v>
      </c>
      <c r="K6" s="70">
        <f>J6/G6</f>
        <v/>
      </c>
      <c r="L6" s="70">
        <f>J6+H6</f>
        <v/>
      </c>
      <c r="M6" s="71">
        <f>L6/G6</f>
        <v/>
      </c>
      <c r="N6" s="18" t="n">
        <v>871200</v>
      </c>
      <c r="O6" s="18" t="n">
        <v>1930597</v>
      </c>
      <c r="P6" s="18" t="n">
        <v>2801797</v>
      </c>
      <c r="Q6" s="18">
        <f>P6/G6</f>
        <v/>
      </c>
      <c r="R6" s="18" t="n">
        <v>137040.32</v>
      </c>
      <c r="S6" s="5" t="n"/>
    </row>
    <row r="7">
      <c r="B7" s="5" t="inlineStr">
        <is>
          <t>1805 E 58th Ave</t>
        </is>
      </c>
      <c r="C7" s="5" t="inlineStr">
        <is>
          <t>R0103786</t>
        </is>
      </c>
      <c r="D7" s="23" t="inlineStr">
        <is>
          <t>Distribution Warehouse</t>
        </is>
      </c>
      <c r="E7" s="22" t="n">
        <v>1986</v>
      </c>
      <c r="F7" s="14" t="n">
        <v>87120</v>
      </c>
      <c r="G7" s="14" t="n">
        <v>41060</v>
      </c>
      <c r="H7" s="70" t="n">
        <v>1393920</v>
      </c>
      <c r="I7" s="71">
        <f>H7/F7</f>
        <v/>
      </c>
      <c r="J7" s="70" t="n">
        <v>4269562</v>
      </c>
      <c r="K7" s="70">
        <f>J7/G7</f>
        <v/>
      </c>
      <c r="L7" s="70">
        <f>H7+J7</f>
        <v/>
      </c>
      <c r="M7" s="71">
        <f>L7/G7</f>
        <v/>
      </c>
      <c r="N7" s="18" t="n">
        <v>871200</v>
      </c>
      <c r="O7" s="18" t="n">
        <v>2668547</v>
      </c>
      <c r="P7" s="18" t="n">
        <v>3539747</v>
      </c>
      <c r="Q7" s="18">
        <f>P7/G7</f>
        <v/>
      </c>
      <c r="R7" s="18" t="n">
        <v>158706.38</v>
      </c>
      <c r="S7" s="5" t="n"/>
    </row>
    <row r="8">
      <c r="B8" s="5" t="inlineStr">
        <is>
          <t>1771 E 58th Ave</t>
        </is>
      </c>
      <c r="C8" s="23" t="inlineStr">
        <is>
          <t>R0103787</t>
        </is>
      </c>
      <c r="D8" s="23" t="inlineStr">
        <is>
          <t>Distribution Warehouse</t>
        </is>
      </c>
      <c r="E8" s="22" t="n">
        <v>1985</v>
      </c>
      <c r="F8" s="14" t="n">
        <v>89734</v>
      </c>
      <c r="G8" s="14" t="n">
        <v>40000</v>
      </c>
      <c r="H8" s="70" t="n">
        <v>1435728</v>
      </c>
      <c r="I8" s="71">
        <f>H8/F8</f>
        <v/>
      </c>
      <c r="J8" s="70" t="n">
        <v>4583116</v>
      </c>
      <c r="K8" s="70">
        <f>J8/G8</f>
        <v/>
      </c>
      <c r="L8" s="70">
        <f>H8+J8</f>
        <v/>
      </c>
      <c r="M8" s="71">
        <f>L8/G8</f>
        <v/>
      </c>
      <c r="N8" s="18" t="n">
        <v>897336</v>
      </c>
      <c r="O8" s="18" t="n">
        <v>2551029</v>
      </c>
      <c r="P8" s="18" t="n">
        <v>3448365</v>
      </c>
      <c r="Q8" s="18">
        <f>P8/G8</f>
        <v/>
      </c>
      <c r="R8" s="18" t="n">
        <v>168664.74</v>
      </c>
      <c r="S8" s="5" t="n"/>
    </row>
    <row r="9">
      <c r="B9" s="23" t="inlineStr">
        <is>
          <t>5800 Franklin St</t>
        </is>
      </c>
      <c r="C9" s="23" t="inlineStr">
        <is>
          <t>R0103788</t>
        </is>
      </c>
      <c r="D9" s="23" t="inlineStr">
        <is>
          <t xml:space="preserve">Distribution Warehouse / Office </t>
        </is>
      </c>
      <c r="E9" s="22" t="n">
        <v>1975</v>
      </c>
      <c r="F9" s="14" t="n">
        <v>86806</v>
      </c>
      <c r="G9" s="14" t="n">
        <v>43010</v>
      </c>
      <c r="H9" s="70" t="n">
        <v>1388912</v>
      </c>
      <c r="I9" s="71">
        <f>H9/F9</f>
        <v/>
      </c>
      <c r="J9" s="70" t="n">
        <v>4543537</v>
      </c>
      <c r="K9" s="70">
        <f>J9/G9</f>
        <v/>
      </c>
      <c r="L9" s="70">
        <f>H9+J9</f>
        <v/>
      </c>
      <c r="M9" s="71">
        <f>L9/G9</f>
        <v/>
      </c>
      <c r="N9" s="18" t="n">
        <v>868064</v>
      </c>
      <c r="O9" s="18" t="n">
        <v>2839791</v>
      </c>
      <c r="P9" s="18" t="n">
        <v>3707855</v>
      </c>
      <c r="Q9" s="18">
        <f>P9/G9</f>
        <v/>
      </c>
      <c r="R9" s="18" t="n">
        <v>166243.54</v>
      </c>
      <c r="S9" s="5" t="n"/>
    </row>
    <row r="10">
      <c r="B10" s="5" t="inlineStr">
        <is>
          <t>1707 E 58th Ave</t>
        </is>
      </c>
      <c r="C10" s="23" t="inlineStr">
        <is>
          <t>R0103789</t>
        </is>
      </c>
      <c r="D10" s="23" t="inlineStr">
        <is>
          <t>Distribution Warehouse</t>
        </is>
      </c>
      <c r="E10" s="22" t="n">
        <v>1973</v>
      </c>
      <c r="F10" s="14" t="n">
        <v>111113</v>
      </c>
      <c r="G10" s="14" t="n">
        <v>30319</v>
      </c>
      <c r="H10" s="70" t="n">
        <v>1777792</v>
      </c>
      <c r="I10" s="71">
        <f>H10/F10</f>
        <v/>
      </c>
      <c r="J10" s="70" t="n">
        <v>2886210</v>
      </c>
      <c r="K10" s="70">
        <f>J10/G10</f>
        <v/>
      </c>
      <c r="L10" s="70">
        <f>H10+J10</f>
        <v/>
      </c>
      <c r="M10" s="71">
        <f>L10/G10</f>
        <v/>
      </c>
      <c r="N10" s="18" t="n">
        <v>1111128</v>
      </c>
      <c r="O10" s="18" t="n">
        <v>1502646</v>
      </c>
      <c r="P10" s="18" t="n">
        <v>2613775</v>
      </c>
      <c r="Q10" s="18">
        <f>P10/G10</f>
        <v/>
      </c>
      <c r="R10" s="18" t="n">
        <v>65598.2</v>
      </c>
      <c r="S10" s="5" t="inlineStr">
        <is>
          <t>49.81% exempt (Certified Mapping &amp; Technical Testing Inc., CO State entity); exemption not disputed</t>
        </is>
      </c>
    </row>
    <row r="11">
      <c r="B11" s="5" t="inlineStr">
        <is>
          <t>1791 E 58th Ave</t>
        </is>
      </c>
      <c r="C11" s="5" t="inlineStr">
        <is>
          <t>R0103790</t>
        </is>
      </c>
      <c r="D11" s="23" t="inlineStr">
        <is>
          <t>Distribution Warehouse</t>
        </is>
      </c>
      <c r="E11" s="22" t="n">
        <v>1984</v>
      </c>
      <c r="F11" s="14" t="n">
        <v>102802</v>
      </c>
      <c r="G11" s="14" t="n">
        <v>33625</v>
      </c>
      <c r="H11" s="70" t="n">
        <v>1233612</v>
      </c>
      <c r="I11" s="71">
        <f>H11/F11</f>
        <v/>
      </c>
      <c r="J11" s="70" t="n">
        <v>3825979</v>
      </c>
      <c r="K11" s="70">
        <f>J11/G11</f>
        <v/>
      </c>
      <c r="L11" s="70">
        <f>H11+J11</f>
        <v/>
      </c>
      <c r="M11" s="71">
        <f>L11/G11</f>
        <v/>
      </c>
      <c r="N11" s="18" t="n">
        <v>1028016</v>
      </c>
      <c r="O11" s="18" t="n">
        <v>1870766</v>
      </c>
      <c r="P11" s="18" t="n">
        <v>2898782</v>
      </c>
      <c r="Q11" s="18">
        <f>P11/G11</f>
        <v/>
      </c>
      <c r="R11" s="18" t="n">
        <v>141783.74</v>
      </c>
      <c r="S11" s="5" t="inlineStr">
        <is>
          <t>50.13% exempt per Exhibit H caption</t>
        </is>
      </c>
    </row>
    <row r="12">
      <c r="B12" s="30" t="inlineStr">
        <is>
          <t>TOTALS/AVG</t>
        </is>
      </c>
      <c r="C12" s="9" t="n"/>
      <c r="D12" s="9" t="n"/>
      <c r="E12" s="9" t="n"/>
      <c r="F12" s="19" t="n">
        <v>688405</v>
      </c>
      <c r="G12" s="19" t="n">
        <v>220514</v>
      </c>
      <c r="H12" s="19">
        <f>SUM(H5:H11)</f>
        <v/>
      </c>
      <c r="I12" s="72">
        <f>AVERAGE(I5:I11)</f>
        <v/>
      </c>
      <c r="J12" s="19">
        <f>SUM(J5:J11)</f>
        <v/>
      </c>
      <c r="K12" s="73">
        <f>AVERAGE(K6:K11)</f>
        <v/>
      </c>
      <c r="L12" s="19">
        <f>SUM(L5:L11)</f>
        <v/>
      </c>
      <c r="M12" s="72">
        <f>L12/G12</f>
        <v/>
      </c>
      <c r="N12" s="20" t="n">
        <v>6636624</v>
      </c>
      <c r="O12" s="20" t="n">
        <v>13363376</v>
      </c>
      <c r="P12" s="20" t="n">
        <v>20000000</v>
      </c>
      <c r="Q12" s="24" t="n"/>
      <c r="R12" s="24">
        <f>SUM(R5:R11)</f>
        <v/>
      </c>
    </row>
    <row r="21">
      <c r="K21">
        <f>2773026/26250</f>
        <v/>
      </c>
    </row>
    <row r="22">
      <c r="K22">
        <f>1770511/16760</f>
        <v/>
      </c>
    </row>
  </sheetData>
  <pageMargins left="0.75" right="0.75" top="1" bottom="1" header="0.5" footer="0.5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5:Q60"/>
  <sheetViews>
    <sheetView workbookViewId="0">
      <selection activeCell="N45" sqref="N45"/>
    </sheetView>
  </sheetViews>
  <sheetFormatPr baseColWidth="8" defaultRowHeight="15"/>
  <cols>
    <col width="10.7109375" bestFit="1" customWidth="1" style="66" min="5" max="6"/>
  </cols>
  <sheetData>
    <row r="5">
      <c r="A5" t="inlineStr">
        <is>
          <t>IND</t>
        </is>
      </c>
      <c r="B5" t="inlineStr">
        <is>
          <t>R0070622 - 460-550 E 76th Ave</t>
        </is>
      </c>
    </row>
    <row r="6">
      <c r="B6" t="inlineStr">
        <is>
          <t>Unit</t>
        </is>
      </c>
      <c r="C6" t="inlineStr">
        <is>
          <t>Tenant</t>
        </is>
      </c>
      <c r="D6" t="inlineStr">
        <is>
          <t>Term</t>
        </is>
      </c>
      <c r="E6" t="inlineStr">
        <is>
          <t>Start</t>
        </is>
      </c>
      <c r="F6" t="inlineStr">
        <is>
          <t>End</t>
        </is>
      </c>
      <c r="G6" t="inlineStr">
        <is>
          <t>SF</t>
        </is>
      </c>
      <c r="H6" t="inlineStr">
        <is>
          <t>$/SF</t>
        </is>
      </c>
    </row>
    <row r="7">
      <c r="B7" t="inlineStr">
        <is>
          <t>425-302 CU</t>
        </is>
      </c>
      <c r="C7" t="inlineStr">
        <is>
          <t>Radica</t>
        </is>
      </c>
      <c r="D7" t="n">
        <v>63</v>
      </c>
      <c r="E7" s="33" t="n">
        <v>45231</v>
      </c>
      <c r="F7" s="33" t="n">
        <v>47118</v>
      </c>
      <c r="G7" t="n">
        <v>19717</v>
      </c>
      <c r="H7" s="74">
        <f>182382/G7</f>
        <v/>
      </c>
    </row>
    <row r="8">
      <c r="B8" t="inlineStr">
        <is>
          <t>425-504-CU</t>
        </is>
      </c>
      <c r="C8" t="inlineStr">
        <is>
          <t>Oak Tree Enterprise</t>
        </is>
      </c>
      <c r="D8" t="n">
        <v>34</v>
      </c>
      <c r="E8" s="33" t="n">
        <v>45078</v>
      </c>
      <c r="F8" s="33" t="n">
        <v>46112</v>
      </c>
      <c r="G8" t="n">
        <v>6592</v>
      </c>
      <c r="H8" s="75">
        <f>64502/G8</f>
        <v/>
      </c>
      <c r="Q8" t="n">
        <v>859754</v>
      </c>
    </row>
    <row r="9">
      <c r="B9" t="inlineStr">
        <is>
          <t>425-402</t>
        </is>
      </c>
      <c r="C9" t="inlineStr">
        <is>
          <t>Bella Restoration Services</t>
        </is>
      </c>
      <c r="D9" t="n">
        <v>50</v>
      </c>
      <c r="E9" s="33" t="n">
        <v>44743</v>
      </c>
      <c r="F9" s="33" t="n">
        <v>46265</v>
      </c>
      <c r="G9" t="n">
        <v>11352</v>
      </c>
      <c r="H9" s="75">
        <f>96378/G9</f>
        <v/>
      </c>
    </row>
    <row r="12">
      <c r="A12" t="inlineStr">
        <is>
          <t>IND</t>
        </is>
      </c>
      <c r="B12" s="36" t="inlineStr">
        <is>
          <t>R0084237 - 14501 E 35TH PL</t>
        </is>
      </c>
    </row>
    <row r="13">
      <c r="B13" t="inlineStr">
        <is>
          <t>4770 A</t>
        </is>
      </c>
      <c r="C13" t="inlineStr">
        <is>
          <t>Denver Botanic Gardens</t>
        </is>
      </c>
      <c r="D13" t="n">
        <v>84</v>
      </c>
      <c r="E13" s="33" t="n">
        <v>45231</v>
      </c>
      <c r="F13" s="33" t="n">
        <v>47787</v>
      </c>
      <c r="G13" s="37" t="n">
        <v>6000</v>
      </c>
      <c r="H13" s="74">
        <f>69540/G13</f>
        <v/>
      </c>
      <c r="L13">
        <f>4125+1670</f>
        <v/>
      </c>
      <c r="M13">
        <f>L13*12</f>
        <v/>
      </c>
    </row>
    <row r="14">
      <c r="B14" t="inlineStr">
        <is>
          <t>4770 C</t>
        </is>
      </c>
      <c r="C14" t="inlineStr">
        <is>
          <t>Components Distributors</t>
        </is>
      </c>
      <c r="D14" t="n">
        <v>49</v>
      </c>
      <c r="E14" s="33" t="n">
        <v>45047</v>
      </c>
      <c r="F14" s="33" t="n">
        <v>46538</v>
      </c>
      <c r="G14" t="n">
        <v>12000</v>
      </c>
      <c r="H14" s="75">
        <f>144348/G14</f>
        <v/>
      </c>
      <c r="L14">
        <f>8500+3529</f>
        <v/>
      </c>
      <c r="M14">
        <f>L14*12</f>
        <v/>
      </c>
    </row>
    <row r="15">
      <c r="B15" t="inlineStr">
        <is>
          <t>4770 F</t>
        </is>
      </c>
      <c r="C15" t="inlineStr">
        <is>
          <t>Global Mail d/b/a DHL</t>
        </is>
      </c>
      <c r="D15" t="n">
        <v>13</v>
      </c>
      <c r="E15" s="33" t="n">
        <v>45261</v>
      </c>
      <c r="F15" s="33" t="n">
        <v>45657</v>
      </c>
      <c r="G15" t="n">
        <v>10000</v>
      </c>
      <c r="H15" s="75">
        <f>116628/G15</f>
        <v/>
      </c>
      <c r="L15">
        <f>6666+3053</f>
        <v/>
      </c>
      <c r="M15">
        <f>L15*12</f>
        <v/>
      </c>
    </row>
    <row r="16">
      <c r="C16" t="inlineStr">
        <is>
          <t>eCommerce</t>
        </is>
      </c>
    </row>
    <row r="23">
      <c r="A23" t="inlineStr">
        <is>
          <t>OFF</t>
        </is>
      </c>
      <c r="B23" s="47" t="inlineStr">
        <is>
          <t>5208 Adams Street</t>
        </is>
      </c>
      <c r="C23" s="47" t="n"/>
      <c r="D23" s="47" t="n"/>
      <c r="E23" s="47" t="n"/>
      <c r="F23" s="47" t="n"/>
      <c r="G23" s="47" t="n"/>
      <c r="H23" s="47" t="n"/>
      <c r="I23" s="47" t="n"/>
      <c r="J23" s="47" t="n"/>
      <c r="K23" s="47" t="n"/>
    </row>
    <row r="24" ht="15.75" customHeight="1" s="66" thickBot="1">
      <c r="B24" s="48" t="inlineStr">
        <is>
          <t>Unit</t>
        </is>
      </c>
      <c r="C24" s="48" t="inlineStr">
        <is>
          <t>Tenant</t>
        </is>
      </c>
      <c r="D24" s="48" t="inlineStr">
        <is>
          <t>Term</t>
        </is>
      </c>
      <c r="E24" s="48" t="inlineStr">
        <is>
          <t>Start</t>
        </is>
      </c>
      <c r="F24" s="48" t="inlineStr">
        <is>
          <t>End</t>
        </is>
      </c>
      <c r="G24" s="48" t="inlineStr">
        <is>
          <t>SF</t>
        </is>
      </c>
      <c r="H24" s="48" t="inlineStr">
        <is>
          <t>$/SF</t>
        </is>
      </c>
      <c r="I24" s="48" t="n"/>
      <c r="J24" s="48" t="n"/>
      <c r="K24" s="48" t="inlineStr">
        <is>
          <t>YC</t>
        </is>
      </c>
    </row>
    <row r="25">
      <c r="E25" s="33" t="n">
        <v>45344</v>
      </c>
      <c r="G25" t="n">
        <v>4486</v>
      </c>
      <c r="H25" s="76" t="n">
        <v>25</v>
      </c>
      <c r="I25" t="inlineStr">
        <is>
          <t>NNN</t>
        </is>
      </c>
      <c r="K25" t="n">
        <v>1975</v>
      </c>
    </row>
    <row r="26">
      <c r="E26" s="33" t="n"/>
      <c r="H26" s="76" t="n"/>
    </row>
    <row r="27">
      <c r="A27" t="inlineStr">
        <is>
          <t>OFF</t>
        </is>
      </c>
      <c r="B27" s="47" t="inlineStr">
        <is>
          <t>3840 York Street - York Street Yards</t>
        </is>
      </c>
      <c r="C27" s="47" t="n"/>
      <c r="D27" s="47" t="n"/>
      <c r="E27" s="49" t="n"/>
      <c r="F27" s="47" t="n"/>
      <c r="G27" s="47" t="n"/>
      <c r="H27" s="77" t="n"/>
      <c r="I27" s="47" t="n"/>
      <c r="J27" s="47" t="n"/>
      <c r="K27" s="47" t="n"/>
    </row>
    <row r="28" ht="15.75" customHeight="1" s="66" thickBot="1">
      <c r="B28" s="48" t="inlineStr">
        <is>
          <t>Unit</t>
        </is>
      </c>
      <c r="C28" s="48" t="inlineStr">
        <is>
          <t>Tenant</t>
        </is>
      </c>
      <c r="D28" s="48" t="inlineStr">
        <is>
          <t>Term</t>
        </is>
      </c>
      <c r="E28" s="48" t="inlineStr">
        <is>
          <t>Start</t>
        </is>
      </c>
      <c r="F28" s="48" t="inlineStr">
        <is>
          <t>End</t>
        </is>
      </c>
      <c r="G28" s="48" t="inlineStr">
        <is>
          <t>SF</t>
        </is>
      </c>
      <c r="H28" s="48" t="inlineStr">
        <is>
          <t>$/SF</t>
        </is>
      </c>
      <c r="I28" s="48" t="n"/>
      <c r="J28" s="48" t="n"/>
      <c r="K28" s="48" t="inlineStr">
        <is>
          <t>YC</t>
        </is>
      </c>
    </row>
    <row r="29">
      <c r="E29" s="33" t="n">
        <v>45161</v>
      </c>
      <c r="G29" t="n">
        <v>4088</v>
      </c>
      <c r="H29" s="76" t="n">
        <v>25</v>
      </c>
      <c r="I29" t="inlineStr">
        <is>
          <t>NNN</t>
        </is>
      </c>
      <c r="K29" t="inlineStr">
        <is>
          <t>1942/2021</t>
        </is>
      </c>
    </row>
    <row r="31">
      <c r="A31" t="inlineStr">
        <is>
          <t>OFF</t>
        </is>
      </c>
      <c r="B31" s="47" t="inlineStr">
        <is>
          <t>3975 56th Avenue</t>
        </is>
      </c>
      <c r="C31" s="47" t="n"/>
      <c r="D31" s="47" t="n"/>
      <c r="E31" s="49" t="n"/>
      <c r="F31" s="47" t="n"/>
      <c r="G31" s="47" t="n"/>
      <c r="H31" s="77" t="n"/>
      <c r="I31" s="47" t="n"/>
      <c r="J31" s="47" t="n"/>
      <c r="K31" s="47" t="n"/>
    </row>
    <row r="32" ht="15.75" customHeight="1" s="66" thickBot="1">
      <c r="B32" s="48" t="inlineStr">
        <is>
          <t>Unit</t>
        </is>
      </c>
      <c r="C32" s="48" t="inlineStr">
        <is>
          <t>Tenant</t>
        </is>
      </c>
      <c r="D32" s="48" t="inlineStr">
        <is>
          <t>Term</t>
        </is>
      </c>
      <c r="E32" s="48" t="inlineStr">
        <is>
          <t>Start</t>
        </is>
      </c>
      <c r="F32" s="48" t="inlineStr">
        <is>
          <t>End</t>
        </is>
      </c>
      <c r="G32" s="48" t="inlineStr">
        <is>
          <t>SF</t>
        </is>
      </c>
      <c r="H32" s="48" t="inlineStr">
        <is>
          <t>$/SF</t>
        </is>
      </c>
      <c r="I32" s="48" t="n"/>
      <c r="J32" s="48" t="n"/>
      <c r="K32" s="48" t="inlineStr">
        <is>
          <t>YC</t>
        </is>
      </c>
    </row>
    <row r="33">
      <c r="E33" s="33" t="n">
        <v>44690</v>
      </c>
      <c r="G33" t="n">
        <v>2500</v>
      </c>
      <c r="H33" s="76" t="n">
        <v>24.02</v>
      </c>
      <c r="I33" t="inlineStr">
        <is>
          <t>NNN</t>
        </is>
      </c>
      <c r="K33" t="n">
        <v>1982</v>
      </c>
    </row>
    <row r="35">
      <c r="A35" t="inlineStr">
        <is>
          <t>OFF</t>
        </is>
      </c>
      <c r="B35" s="47" t="inlineStr">
        <is>
          <t>5475 Peoris Street</t>
        </is>
      </c>
      <c r="C35" s="47" t="n"/>
      <c r="D35" s="47" t="n"/>
      <c r="E35" s="47" t="n"/>
      <c r="F35" s="47" t="n"/>
      <c r="G35" s="47" t="n"/>
      <c r="H35" s="47" t="n"/>
      <c r="I35" s="47" t="n"/>
      <c r="J35" s="47" t="n"/>
      <c r="K35" s="47" t="n"/>
    </row>
    <row r="36" ht="15.75" customHeight="1" s="66" thickBot="1">
      <c r="B36" s="48" t="inlineStr">
        <is>
          <t>Unit</t>
        </is>
      </c>
      <c r="C36" s="48" t="inlineStr">
        <is>
          <t>Tenant</t>
        </is>
      </c>
      <c r="D36" s="48" t="inlineStr">
        <is>
          <t>Term</t>
        </is>
      </c>
      <c r="E36" s="48" t="inlineStr">
        <is>
          <t>Start</t>
        </is>
      </c>
      <c r="F36" s="48" t="inlineStr">
        <is>
          <t>End</t>
        </is>
      </c>
      <c r="G36" s="48" t="inlineStr">
        <is>
          <t>SF</t>
        </is>
      </c>
      <c r="H36" s="48" t="inlineStr">
        <is>
          <t>$/SF</t>
        </is>
      </c>
      <c r="I36" s="48" t="n"/>
      <c r="J36" s="48" t="n"/>
      <c r="K36" s="48" t="inlineStr">
        <is>
          <t>YC</t>
        </is>
      </c>
    </row>
    <row r="37">
      <c r="B37" t="inlineStr">
        <is>
          <t>Bldg 4</t>
        </is>
      </c>
      <c r="E37" s="33" t="n">
        <v>45051</v>
      </c>
      <c r="G37" t="n">
        <v>1600</v>
      </c>
      <c r="H37" s="78" t="n">
        <v>22.5</v>
      </c>
      <c r="I37" t="inlineStr">
        <is>
          <t>NNN</t>
        </is>
      </c>
      <c r="K37" t="n">
        <v>1985</v>
      </c>
    </row>
    <row r="39">
      <c r="A39" t="inlineStr">
        <is>
          <t>OFF</t>
        </is>
      </c>
      <c r="B39" s="47" t="inlineStr">
        <is>
          <t>6535 York Street</t>
        </is>
      </c>
      <c r="C39" s="47" t="n"/>
      <c r="D39" s="47" t="n"/>
      <c r="E39" s="47" t="n"/>
      <c r="F39" s="47" t="n"/>
      <c r="G39" s="47" t="n"/>
      <c r="H39" s="47" t="n"/>
      <c r="I39" s="47" t="n"/>
      <c r="J39" s="47" t="n"/>
      <c r="K39" s="47" t="n"/>
    </row>
    <row r="40" ht="15.75" customHeight="1" s="66" thickBot="1">
      <c r="B40" s="48" t="inlineStr">
        <is>
          <t>Unit</t>
        </is>
      </c>
      <c r="C40" s="48" t="inlineStr">
        <is>
          <t>Tenant</t>
        </is>
      </c>
      <c r="D40" s="48" t="inlineStr">
        <is>
          <t>Term</t>
        </is>
      </c>
      <c r="E40" s="48" t="inlineStr">
        <is>
          <t>Start</t>
        </is>
      </c>
      <c r="F40" s="48" t="inlineStr">
        <is>
          <t>End</t>
        </is>
      </c>
      <c r="G40" s="48" t="inlineStr">
        <is>
          <t>SF</t>
        </is>
      </c>
      <c r="H40" s="48" t="inlineStr">
        <is>
          <t>$/SF</t>
        </is>
      </c>
      <c r="I40" s="48" t="n"/>
      <c r="J40" s="48" t="inlineStr">
        <is>
          <t>$/SF</t>
        </is>
      </c>
      <c r="K40" s="48" t="inlineStr">
        <is>
          <t>YC</t>
        </is>
      </c>
    </row>
    <row r="41">
      <c r="C41" t="inlineStr">
        <is>
          <t>JKD Welding Corp</t>
        </is>
      </c>
      <c r="D41" t="n">
        <v>12</v>
      </c>
      <c r="E41" s="33" t="n">
        <v>45458</v>
      </c>
      <c r="G41" t="n">
        <v>1250</v>
      </c>
      <c r="H41" s="78" t="n">
        <v>20</v>
      </c>
      <c r="I41" t="inlineStr">
        <is>
          <t>MG + $5 CAM</t>
        </is>
      </c>
      <c r="J41" s="76" t="n">
        <v>25</v>
      </c>
      <c r="K41" t="n">
        <v>1985</v>
      </c>
    </row>
    <row r="44">
      <c r="A44" t="inlineStr">
        <is>
          <t>OFF</t>
        </is>
      </c>
      <c r="B44" s="47" t="inlineStr">
        <is>
          <t>9655 E 25th Ave</t>
        </is>
      </c>
      <c r="C44" s="47" t="n"/>
      <c r="D44" s="47" t="n"/>
      <c r="E44" s="47" t="n"/>
      <c r="F44" s="47" t="n"/>
      <c r="G44" s="47" t="n"/>
      <c r="H44" s="47" t="n"/>
      <c r="I44" s="47" t="n"/>
      <c r="J44" s="47" t="n"/>
      <c r="K44" s="47" t="n"/>
    </row>
    <row r="45" ht="15.75" customHeight="1" s="66" thickBot="1">
      <c r="B45" s="48" t="inlineStr">
        <is>
          <t>Unit</t>
        </is>
      </c>
      <c r="C45" s="48" t="inlineStr">
        <is>
          <t>Tenant</t>
        </is>
      </c>
      <c r="D45" s="48" t="inlineStr">
        <is>
          <t>Term</t>
        </is>
      </c>
      <c r="E45" s="48" t="inlineStr">
        <is>
          <t>Start</t>
        </is>
      </c>
      <c r="F45" s="48" t="inlineStr">
        <is>
          <t>End</t>
        </is>
      </c>
      <c r="G45" s="48" t="inlineStr">
        <is>
          <t>SF</t>
        </is>
      </c>
      <c r="H45" s="48" t="inlineStr">
        <is>
          <t>$/SF</t>
        </is>
      </c>
      <c r="I45" s="48" t="n"/>
      <c r="J45" s="48" t="n"/>
      <c r="K45" s="48" t="inlineStr">
        <is>
          <t>YC</t>
        </is>
      </c>
    </row>
    <row r="46">
      <c r="D46" t="n">
        <v>12</v>
      </c>
      <c r="E46" s="33" t="n">
        <v>45162</v>
      </c>
      <c r="G46" t="n">
        <v>1472</v>
      </c>
      <c r="H46" s="78" t="n">
        <v>20</v>
      </c>
      <c r="I46" t="inlineStr">
        <is>
          <t>NNN</t>
        </is>
      </c>
      <c r="J46" s="76" t="n"/>
      <c r="K46" t="n">
        <v>1984</v>
      </c>
    </row>
    <row r="48">
      <c r="A48" t="inlineStr">
        <is>
          <t>OFF</t>
        </is>
      </c>
      <c r="B48" s="47" t="inlineStr">
        <is>
          <t>3975 E 56th Ave</t>
        </is>
      </c>
      <c r="C48" s="47" t="n"/>
      <c r="D48" s="47" t="n"/>
      <c r="E48" s="47" t="n"/>
      <c r="F48" s="47" t="n"/>
      <c r="G48" s="47" t="n"/>
      <c r="H48" s="47" t="n"/>
      <c r="I48" s="47" t="n"/>
      <c r="J48" s="47" t="n"/>
      <c r="K48" s="47" t="n"/>
    </row>
    <row r="49" ht="15.75" customHeight="1" s="66" thickBot="1">
      <c r="B49" s="48" t="inlineStr">
        <is>
          <t>Unit</t>
        </is>
      </c>
      <c r="C49" s="48" t="inlineStr">
        <is>
          <t>Tenant</t>
        </is>
      </c>
      <c r="D49" s="48" t="inlineStr">
        <is>
          <t>Term</t>
        </is>
      </c>
      <c r="E49" s="48" t="inlineStr">
        <is>
          <t>Start</t>
        </is>
      </c>
      <c r="F49" s="48" t="inlineStr">
        <is>
          <t>End</t>
        </is>
      </c>
      <c r="G49" s="48" t="inlineStr">
        <is>
          <t>SF</t>
        </is>
      </c>
      <c r="H49" s="48" t="inlineStr">
        <is>
          <t>$/SF</t>
        </is>
      </c>
      <c r="I49" s="48" t="n"/>
      <c r="J49" s="48" t="n"/>
      <c r="K49" s="48" t="inlineStr">
        <is>
          <t>YC</t>
        </is>
      </c>
    </row>
    <row r="50">
      <c r="E50" s="33" t="n">
        <v>44595</v>
      </c>
      <c r="G50" t="n">
        <v>2500</v>
      </c>
      <c r="H50" s="78" t="n">
        <v>24.02</v>
      </c>
      <c r="I50" t="inlineStr">
        <is>
          <t>NNN</t>
        </is>
      </c>
      <c r="J50" s="76" t="n"/>
      <c r="K50" t="n">
        <v>1982</v>
      </c>
    </row>
    <row r="52">
      <c r="A52" t="inlineStr">
        <is>
          <t>OFF</t>
        </is>
      </c>
      <c r="B52" s="47" t="inlineStr">
        <is>
          <t>3801 Race Street</t>
        </is>
      </c>
      <c r="C52" s="47" t="n"/>
      <c r="D52" s="47" t="n"/>
      <c r="E52" s="47" t="n"/>
      <c r="F52" s="47" t="n"/>
      <c r="G52" s="47" t="n"/>
      <c r="H52" s="47" t="n"/>
      <c r="I52" s="47" t="n"/>
      <c r="J52" s="47" t="n"/>
      <c r="K52" s="47" t="n"/>
    </row>
    <row r="53" ht="15.75" customHeight="1" s="66" thickBot="1">
      <c r="B53" s="48" t="inlineStr">
        <is>
          <t>Unit</t>
        </is>
      </c>
      <c r="C53" s="48" t="inlineStr">
        <is>
          <t>Tenant</t>
        </is>
      </c>
      <c r="D53" s="48" t="inlineStr">
        <is>
          <t>Term</t>
        </is>
      </c>
      <c r="E53" s="48" t="inlineStr">
        <is>
          <t>Start</t>
        </is>
      </c>
      <c r="F53" s="48" t="inlineStr">
        <is>
          <t>End</t>
        </is>
      </c>
      <c r="G53" s="48" t="inlineStr">
        <is>
          <t>SF</t>
        </is>
      </c>
      <c r="H53" s="48" t="inlineStr">
        <is>
          <t>$/SF</t>
        </is>
      </c>
      <c r="I53" s="48" t="n"/>
      <c r="J53" s="48" t="n"/>
      <c r="K53" s="48" t="inlineStr">
        <is>
          <t>YC</t>
        </is>
      </c>
    </row>
    <row r="54">
      <c r="E54" s="33" t="n">
        <v>45244</v>
      </c>
      <c r="G54" t="n">
        <v>2074</v>
      </c>
      <c r="H54" s="78" t="n">
        <v>18</v>
      </c>
      <c r="I54" t="inlineStr">
        <is>
          <t>NNN</t>
        </is>
      </c>
      <c r="J54" s="76" t="n"/>
      <c r="K54" t="n">
        <v>1955</v>
      </c>
    </row>
    <row r="57">
      <c r="G57" t="inlineStr">
        <is>
          <t>Min</t>
        </is>
      </c>
      <c r="H57" s="78">
        <f>MIN(H25,H29,H33,H37,H41,H46,H50,H54)</f>
        <v/>
      </c>
    </row>
    <row r="58">
      <c r="G58" t="inlineStr">
        <is>
          <t>Max</t>
        </is>
      </c>
      <c r="H58" s="78">
        <f>MAX(H25,H29,H33,H37,H41,H46,H50,H54)</f>
        <v/>
      </c>
    </row>
    <row r="59">
      <c r="G59" t="inlineStr">
        <is>
          <t>Avg</t>
        </is>
      </c>
      <c r="H59" s="78">
        <f>AVERAGE(H54,H50,H46,H41,H37,H33,H29,H25)</f>
        <v/>
      </c>
    </row>
    <row r="60">
      <c r="G60" t="inlineStr">
        <is>
          <t>Med</t>
        </is>
      </c>
      <c r="H60" s="78">
        <f>MEDIAN(H54,H50,H46,H41,H37,H33,H29,H25)</f>
        <v/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pane ySplit="7" topLeftCell="A116" activePane="bottomLeft" state="frozen"/>
      <selection pane="bottomLeft" activeCell="K147" sqref="K147"/>
    </sheetView>
  </sheetViews>
  <sheetFormatPr baseColWidth="8" defaultRowHeight="15"/>
  <cols>
    <col width="29.28515625" customWidth="1" style="66" min="1" max="1"/>
    <col width="32.42578125" customWidth="1" style="66" min="2" max="2"/>
    <col width="11" customWidth="1" style="66" min="3" max="3"/>
    <col hidden="1" width="11" customWidth="1" style="66" min="4" max="4"/>
    <col hidden="1" width="32" customWidth="1" style="66" min="5" max="5"/>
    <col hidden="1" width="14" customWidth="1" style="66" min="6" max="7"/>
    <col hidden="1" width="20" customWidth="1" style="66" min="8" max="8"/>
    <col width="14" customWidth="1" style="66" min="9" max="9"/>
    <col hidden="1" width="14" customWidth="1" style="66" min="10" max="10"/>
    <col width="16" customWidth="1" style="66" min="11" max="11"/>
    <col hidden="1" width="13" customWidth="1" style="66" min="12" max="12"/>
    <col width="42" customWidth="1" style="66" min="13" max="13"/>
    <col width="5.85546875" customWidth="1" style="66" min="14" max="14"/>
  </cols>
  <sheetData>
    <row r="1" ht="18" customHeight="1" s="66">
      <c r="A1" s="1" t="inlineStr">
        <is>
          <t>CityView Industrial Park - Rent Roll (Rent Roll - Jun 2024)</t>
        </is>
      </c>
    </row>
    <row r="2">
      <c r="A2" s="3" t="inlineStr">
        <is>
          <t>Source rent roll dated: May 17, 2024 (for June 2024)</t>
        </is>
      </c>
    </row>
    <row r="3">
      <c r="A3" s="3" t="inlineStr">
        <is>
          <t>Source: Sterling Property Tax Specialists appeal package (Exhibit F), Adams County 2026 NOV protest</t>
        </is>
      </c>
    </row>
    <row r="4">
      <c r="A4" s="3" t="n"/>
    </row>
    <row r="5">
      <c r="A5" s="3" t="n"/>
    </row>
    <row r="7" ht="25.5" customHeight="1" s="66">
      <c r="A7" s="4" t="inlineStr">
        <is>
          <t>Building/Unit Group</t>
        </is>
      </c>
      <c r="B7" s="4" t="inlineStr">
        <is>
          <t>Space</t>
        </is>
      </c>
      <c r="C7" s="21" t="inlineStr">
        <is>
          <t>SF</t>
        </is>
      </c>
      <c r="D7" s="4" t="inlineStr">
        <is>
          <t>Vacant SF</t>
        </is>
      </c>
      <c r="E7" s="4" t="inlineStr">
        <is>
          <t>Tenant</t>
        </is>
      </c>
      <c r="F7" s="4" t="inlineStr">
        <is>
          <t>Lease Start</t>
        </is>
      </c>
      <c r="G7" s="4" t="inlineStr">
        <is>
          <t>Term Expires</t>
        </is>
      </c>
      <c r="H7" s="4" t="inlineStr">
        <is>
          <t>Renewal/Option Expires</t>
        </is>
      </c>
      <c r="I7" s="21" t="inlineStr">
        <is>
          <t>Total Annual Rent</t>
        </is>
      </c>
      <c r="J7" s="4" t="inlineStr">
        <is>
          <t>Base Monthly Rent</t>
        </is>
      </c>
      <c r="K7" s="4" t="inlineStr">
        <is>
          <t>Annual Rate PSF</t>
        </is>
      </c>
      <c r="L7" s="4" t="inlineStr">
        <is>
          <t>CAM PSF (Annual)</t>
        </is>
      </c>
      <c r="M7" s="4" t="inlineStr">
        <is>
          <t>Notes</t>
        </is>
      </c>
    </row>
    <row r="8">
      <c r="A8" s="5" t="inlineStr">
        <is>
          <t>5800</t>
        </is>
      </c>
      <c r="B8" s="5" t="inlineStr">
        <is>
          <t>100</t>
        </is>
      </c>
      <c r="C8" s="6" t="n">
        <v>500</v>
      </c>
      <c r="D8" s="5" t="n"/>
      <c r="E8" s="5" t="inlineStr">
        <is>
          <t>CVP Management Office</t>
        </is>
      </c>
      <c r="F8" s="5" t="n"/>
      <c r="G8" s="5" t="n"/>
      <c r="H8" s="5" t="n"/>
      <c r="I8" s="79">
        <f>C8*K8</f>
        <v/>
      </c>
      <c r="J8" s="5" t="n"/>
      <c r="K8" s="79" t="n">
        <v>20</v>
      </c>
      <c r="L8" s="5" t="n"/>
      <c r="M8" s="5" t="inlineStr">
        <is>
          <t>Management office - no rent</t>
        </is>
      </c>
    </row>
    <row r="9">
      <c r="A9" s="5" t="inlineStr">
        <is>
          <t>5800</t>
        </is>
      </c>
      <c r="B9" s="5" t="inlineStr">
        <is>
          <t>101</t>
        </is>
      </c>
      <c r="C9" s="6" t="n">
        <v>1048</v>
      </c>
      <c r="D9" s="5" t="n"/>
      <c r="E9" s="23" t="inlineStr">
        <is>
          <t>MR Solutions</t>
        </is>
      </c>
      <c r="F9" s="5" t="inlineStr">
        <is>
          <t>08/01/23</t>
        </is>
      </c>
      <c r="G9" s="5" t="inlineStr">
        <is>
          <t>7/31/24</t>
        </is>
      </c>
      <c r="H9" s="5" t="n"/>
      <c r="I9" s="79">
        <f>C9*K9</f>
        <v/>
      </c>
      <c r="J9" s="7" t="n">
        <v>1222.67</v>
      </c>
      <c r="K9" s="79" t="n">
        <v>20</v>
      </c>
      <c r="L9" s="8" t="n">
        <v>9.5457</v>
      </c>
      <c r="M9" s="5" t="inlineStr">
        <is>
          <t>Office only</t>
        </is>
      </c>
    </row>
    <row r="10">
      <c r="A10" s="5" t="inlineStr">
        <is>
          <t>5800</t>
        </is>
      </c>
      <c r="B10" s="5" t="inlineStr">
        <is>
          <t>102</t>
        </is>
      </c>
      <c r="C10" s="6" t="n">
        <v>960</v>
      </c>
      <c r="D10" s="5" t="n"/>
      <c r="E10" s="5" t="inlineStr">
        <is>
          <t>R. Baker</t>
        </is>
      </c>
      <c r="F10" s="5" t="inlineStr">
        <is>
          <t>09/01/22</t>
        </is>
      </c>
      <c r="G10" s="5" t="inlineStr">
        <is>
          <t>6/30/2024</t>
        </is>
      </c>
      <c r="H10" s="5" t="n"/>
      <c r="I10" s="79">
        <f>C10*K10</f>
        <v/>
      </c>
      <c r="J10" s="7" t="n">
        <v>782.4</v>
      </c>
      <c r="K10" s="79" t="n">
        <v>20</v>
      </c>
      <c r="L10" s="8" t="n">
        <v>9.5457</v>
      </c>
      <c r="M10" s="5" t="inlineStr">
        <is>
          <t>Month-to-month lease</t>
        </is>
      </c>
    </row>
    <row r="11">
      <c r="A11" s="5" t="inlineStr">
        <is>
          <t>5800</t>
        </is>
      </c>
      <c r="B11" s="5" t="inlineStr">
        <is>
          <t>104A</t>
        </is>
      </c>
      <c r="C11" s="6" t="n">
        <v>121</v>
      </c>
      <c r="D11" s="6" t="n"/>
      <c r="E11" s="5" t="inlineStr">
        <is>
          <t>Vacant</t>
        </is>
      </c>
      <c r="F11" s="5" t="n"/>
      <c r="G11" s="5" t="n"/>
      <c r="H11" s="5" t="n"/>
      <c r="I11" s="79">
        <f>C11*K11</f>
        <v/>
      </c>
      <c r="J11" s="5" t="n"/>
      <c r="K11" s="79" t="n">
        <v>20</v>
      </c>
      <c r="L11" s="5" t="n"/>
      <c r="M11" s="5" t="n"/>
    </row>
    <row r="12">
      <c r="A12" s="5" t="inlineStr">
        <is>
          <t>5800</t>
        </is>
      </c>
      <c r="B12" s="5" t="inlineStr">
        <is>
          <t>104B</t>
        </is>
      </c>
      <c r="C12" s="6" t="n">
        <v>121</v>
      </c>
      <c r="D12" s="6" t="n"/>
      <c r="E12" s="5" t="inlineStr">
        <is>
          <t>Vacant</t>
        </is>
      </c>
      <c r="F12" s="5" t="n"/>
      <c r="G12" s="5" t="n"/>
      <c r="H12" s="5" t="n"/>
      <c r="I12" s="79">
        <f>C12*K12</f>
        <v/>
      </c>
      <c r="J12" s="5" t="n"/>
      <c r="K12" s="79" t="n">
        <v>20</v>
      </c>
      <c r="L12" s="5" t="n"/>
      <c r="M12" s="5" t="n"/>
    </row>
    <row r="13">
      <c r="A13" s="5" t="inlineStr">
        <is>
          <t>5800</t>
        </is>
      </c>
      <c r="B13" s="5" t="inlineStr">
        <is>
          <t>104C</t>
        </is>
      </c>
      <c r="C13" s="6" t="n">
        <v>121</v>
      </c>
      <c r="D13" s="6" t="n"/>
      <c r="E13" s="5" t="inlineStr">
        <is>
          <t>Vacant</t>
        </is>
      </c>
      <c r="F13" s="5" t="n"/>
      <c r="G13" s="5" t="n"/>
      <c r="H13" s="5" t="n"/>
      <c r="I13" s="79">
        <f>C13*K13</f>
        <v/>
      </c>
      <c r="J13" s="5" t="n"/>
      <c r="K13" s="79" t="n">
        <v>20</v>
      </c>
      <c r="L13" s="5" t="n"/>
      <c r="M13" s="5" t="n"/>
    </row>
    <row r="14">
      <c r="A14" s="5" t="inlineStr">
        <is>
          <t>5800</t>
        </is>
      </c>
      <c r="B14" s="5" t="inlineStr">
        <is>
          <t>104</t>
        </is>
      </c>
      <c r="C14" s="6" t="n">
        <v>722</v>
      </c>
      <c r="D14" s="5" t="n"/>
      <c r="E14" s="5" t="inlineStr">
        <is>
          <t>Training Room 103</t>
        </is>
      </c>
      <c r="F14" s="5" t="n"/>
      <c r="G14" s="5" t="n"/>
      <c r="H14" s="5" t="n"/>
      <c r="I14" s="79">
        <f>C14*K14</f>
        <v/>
      </c>
      <c r="J14" s="5" t="n"/>
      <c r="K14" s="79" t="n">
        <v>20</v>
      </c>
      <c r="L14" s="5" t="n"/>
      <c r="M14" s="5" t="n"/>
    </row>
    <row r="15">
      <c r="A15" s="5" t="inlineStr">
        <is>
          <t>5800</t>
        </is>
      </c>
      <c r="B15" s="5" t="inlineStr">
        <is>
          <t>CA</t>
        </is>
      </c>
      <c r="C15" s="6" t="n">
        <v>1435</v>
      </c>
      <c r="D15" s="5" t="n"/>
      <c r="E15" s="5" t="inlineStr">
        <is>
          <t>Common Area</t>
        </is>
      </c>
      <c r="F15" s="5" t="n"/>
      <c r="G15" s="5" t="n"/>
      <c r="H15" s="5" t="n"/>
      <c r="I15" s="79">
        <f>C15*K15</f>
        <v/>
      </c>
      <c r="J15" s="5" t="n"/>
      <c r="K15" s="79" t="n">
        <v>20</v>
      </c>
      <c r="L15" s="5" t="n"/>
      <c r="M15" s="5" t="n"/>
    </row>
    <row r="16">
      <c r="A16" s="5" t="inlineStr">
        <is>
          <t>5800</t>
        </is>
      </c>
      <c r="B16" s="5" t="inlineStr">
        <is>
          <t>A</t>
        </is>
      </c>
      <c r="C16" s="6" t="n">
        <v>196</v>
      </c>
      <c r="D16" s="5" t="n"/>
      <c r="E16" s="5" t="inlineStr">
        <is>
          <t>Vacant</t>
        </is>
      </c>
      <c r="F16" s="5" t="n"/>
      <c r="G16" s="5" t="n"/>
      <c r="H16" s="5" t="n"/>
      <c r="I16" s="79">
        <f>C16*K16</f>
        <v/>
      </c>
      <c r="J16" s="5" t="n"/>
      <c r="K16" s="79" t="n">
        <v>30</v>
      </c>
      <c r="L16" s="5" t="n"/>
      <c r="M16" s="5" t="n"/>
    </row>
    <row r="17">
      <c r="A17" s="5" t="inlineStr">
        <is>
          <t>5800</t>
        </is>
      </c>
      <c r="B17" s="5" t="inlineStr">
        <is>
          <t>B</t>
        </is>
      </c>
      <c r="C17" s="6" t="n">
        <v>121</v>
      </c>
      <c r="D17" s="5" t="n"/>
      <c r="E17" s="5" t="inlineStr">
        <is>
          <t>Vacant</t>
        </is>
      </c>
      <c r="F17" s="5" t="n"/>
      <c r="G17" s="5" t="n"/>
      <c r="H17" s="5" t="n"/>
      <c r="I17" s="79">
        <f>C17*K17</f>
        <v/>
      </c>
      <c r="J17" s="5" t="n"/>
      <c r="K17" s="79" t="n">
        <v>30</v>
      </c>
      <c r="L17" s="5" t="n"/>
      <c r="M17" s="5" t="n"/>
    </row>
    <row r="18">
      <c r="A18" s="5" t="inlineStr">
        <is>
          <t>5800</t>
        </is>
      </c>
      <c r="B18" s="5" t="inlineStr">
        <is>
          <t>C</t>
        </is>
      </c>
      <c r="C18" s="6" t="n">
        <v>196</v>
      </c>
      <c r="D18" s="5" t="n"/>
      <c r="E18" s="5" t="inlineStr">
        <is>
          <t>WEIL Construction Inc.</t>
        </is>
      </c>
      <c r="F18" s="5" t="inlineStr">
        <is>
          <t>09/01/22</t>
        </is>
      </c>
      <c r="G18" s="5" t="inlineStr">
        <is>
          <t>08/31/24</t>
        </is>
      </c>
      <c r="H18" s="5" t="inlineStr">
        <is>
          <t>8/31/23</t>
        </is>
      </c>
      <c r="I18" s="79">
        <f>C18*K18</f>
        <v/>
      </c>
      <c r="J18" s="5" t="n"/>
      <c r="K18" s="79" t="n">
        <v>30</v>
      </c>
      <c r="L18" s="5" t="n"/>
      <c r="M18" s="5" t="n"/>
    </row>
    <row r="19">
      <c r="A19" s="5" t="inlineStr">
        <is>
          <t>5800</t>
        </is>
      </c>
      <c r="B19" s="5" t="inlineStr">
        <is>
          <t>D</t>
        </is>
      </c>
      <c r="C19" s="6" t="n">
        <v>121</v>
      </c>
      <c r="D19" s="5" t="n"/>
      <c r="E19" s="5" t="inlineStr">
        <is>
          <t>Vacant</t>
        </is>
      </c>
      <c r="F19" s="5" t="n"/>
      <c r="G19" s="5" t="n"/>
      <c r="H19" s="5" t="n"/>
      <c r="I19" s="79">
        <f>C19*K19</f>
        <v/>
      </c>
      <c r="J19" s="5" t="n"/>
      <c r="K19" s="79" t="n">
        <v>30</v>
      </c>
      <c r="L19" s="5" t="n"/>
      <c r="M19" s="5" t="n"/>
    </row>
    <row r="20">
      <c r="A20" s="5" t="inlineStr">
        <is>
          <t>5800</t>
        </is>
      </c>
      <c r="B20" s="5" t="inlineStr">
        <is>
          <t>E</t>
        </is>
      </c>
      <c r="C20" s="6" t="n">
        <v>196</v>
      </c>
      <c r="D20" s="5" t="n"/>
      <c r="E20" s="5" t="inlineStr">
        <is>
          <t>WEIL Construction Inc.</t>
        </is>
      </c>
      <c r="F20" s="5" t="inlineStr">
        <is>
          <t>07/01/23</t>
        </is>
      </c>
      <c r="G20" s="5" t="inlineStr">
        <is>
          <t>08/31/24</t>
        </is>
      </c>
      <c r="H20" s="5" t="inlineStr">
        <is>
          <t>8/31/24</t>
        </is>
      </c>
      <c r="I20" s="79">
        <f>C20*K20</f>
        <v/>
      </c>
      <c r="J20" s="5" t="n"/>
      <c r="K20" s="79" t="n">
        <v>30</v>
      </c>
      <c r="L20" s="5" t="n"/>
      <c r="M20" s="5" t="n"/>
    </row>
    <row r="21">
      <c r="A21" s="5" t="inlineStr">
        <is>
          <t>5800</t>
        </is>
      </c>
      <c r="B21" s="5" t="inlineStr">
        <is>
          <t>Copy Room</t>
        </is>
      </c>
      <c r="C21" s="6" t="n">
        <v>107.2</v>
      </c>
      <c r="D21" s="5" t="n"/>
      <c r="E21" s="5" t="inlineStr">
        <is>
          <t>Vacant</t>
        </is>
      </c>
      <c r="F21" s="5" t="n"/>
      <c r="G21" s="5" t="n"/>
      <c r="H21" s="5" t="n"/>
      <c r="I21" s="79">
        <f>C21*K21</f>
        <v/>
      </c>
      <c r="J21" s="5" t="n"/>
      <c r="K21" s="79" t="n">
        <v>30</v>
      </c>
      <c r="L21" s="5" t="n"/>
      <c r="M21" s="5" t="n"/>
    </row>
    <row r="22">
      <c r="A22" s="5" t="inlineStr">
        <is>
          <t>5800</t>
        </is>
      </c>
      <c r="B22" s="5" t="inlineStr">
        <is>
          <t>106</t>
        </is>
      </c>
      <c r="C22" s="6" t="n">
        <v>706</v>
      </c>
      <c r="D22" s="5" t="n"/>
      <c r="E22" s="5" t="inlineStr">
        <is>
          <t>S&amp;R Environmental Consulting, Inc.</t>
        </is>
      </c>
      <c r="F22" s="5" t="inlineStr">
        <is>
          <t>12/01/23</t>
        </is>
      </c>
      <c r="G22" s="5" t="inlineStr">
        <is>
          <t>11/30/24</t>
        </is>
      </c>
      <c r="H22" s="5" t="inlineStr">
        <is>
          <t>11/30/26</t>
        </is>
      </c>
      <c r="I22" s="79">
        <f>C22*K22</f>
        <v/>
      </c>
      <c r="J22" s="7" t="n">
        <v>628.9299999999999</v>
      </c>
      <c r="K22" s="79" t="n">
        <v>25</v>
      </c>
      <c r="L22" s="8" t="n">
        <v>9.5457</v>
      </c>
      <c r="M22" s="5" t="n"/>
    </row>
    <row r="23">
      <c r="A23" s="5" t="inlineStr">
        <is>
          <t>5800</t>
        </is>
      </c>
      <c r="B23" s="5" t="inlineStr">
        <is>
          <t>201</t>
        </is>
      </c>
      <c r="C23" s="6" t="n">
        <v>2114.9</v>
      </c>
      <c r="D23" s="5" t="n"/>
      <c r="E23" s="5" t="inlineStr">
        <is>
          <t>Global IT Innovative Systems</t>
        </is>
      </c>
      <c r="F23" s="5" t="inlineStr">
        <is>
          <t>10/01/23</t>
        </is>
      </c>
      <c r="G23" s="5" t="inlineStr">
        <is>
          <t>09/30/24</t>
        </is>
      </c>
      <c r="H23" s="5" t="inlineStr">
        <is>
          <t>9/30/24</t>
        </is>
      </c>
      <c r="I23" s="79">
        <f>C23*K23</f>
        <v/>
      </c>
      <c r="J23" s="7" t="n">
        <v>3631.65</v>
      </c>
      <c r="K23" s="79" t="n">
        <v>20</v>
      </c>
      <c r="L23" s="8" t="n">
        <v>4.25</v>
      </c>
      <c r="M23" s="5" t="n"/>
    </row>
    <row r="24">
      <c r="A24" s="5" t="inlineStr">
        <is>
          <t>5800</t>
        </is>
      </c>
      <c r="B24" s="5" t="inlineStr">
        <is>
          <t>201a</t>
        </is>
      </c>
      <c r="C24" s="6" t="n">
        <v>1385.1</v>
      </c>
      <c r="D24" s="5" t="n"/>
      <c r="E24" s="5" t="inlineStr">
        <is>
          <t>Global IT Innovative Systems</t>
        </is>
      </c>
      <c r="F24" s="5" t="n"/>
      <c r="G24" s="5" t="n"/>
      <c r="H24" s="5" t="n"/>
      <c r="I24" s="79">
        <f>C24*K24</f>
        <v/>
      </c>
      <c r="J24" s="5" t="n"/>
      <c r="K24" s="79" t="n">
        <v>20</v>
      </c>
      <c r="L24" s="5" t="n"/>
      <c r="M24" s="5" t="n"/>
    </row>
    <row r="25">
      <c r="A25" s="5" t="inlineStr">
        <is>
          <t>5800</t>
        </is>
      </c>
      <c r="B25" s="5" t="inlineStr">
        <is>
          <t>200, 202</t>
        </is>
      </c>
      <c r="C25" s="6" t="n">
        <v>3108.59</v>
      </c>
      <c r="D25" s="5" t="n"/>
      <c r="E25" s="5" t="inlineStr">
        <is>
          <t>Global IT Innovative Systems</t>
        </is>
      </c>
      <c r="F25" s="5" t="n"/>
      <c r="G25" s="5" t="n"/>
      <c r="H25" s="5" t="n"/>
      <c r="I25" s="79">
        <f>C25*K25</f>
        <v/>
      </c>
      <c r="J25" s="5" t="n"/>
      <c r="K25" s="79" t="n">
        <v>20</v>
      </c>
      <c r="L25" s="5" t="n"/>
      <c r="M25" s="5" t="n"/>
    </row>
    <row r="26">
      <c r="A26" s="5" t="inlineStr">
        <is>
          <t>5800</t>
        </is>
      </c>
      <c r="B26" s="5" t="inlineStr">
        <is>
          <t>CA</t>
        </is>
      </c>
      <c r="C26" s="6" t="n">
        <v>299.4</v>
      </c>
      <c r="D26" s="5" t="n"/>
      <c r="E26" s="5" t="inlineStr">
        <is>
          <t>Global IT Innovative Systems</t>
        </is>
      </c>
      <c r="F26" s="5" t="n"/>
      <c r="G26" s="5" t="n"/>
      <c r="H26" s="5" t="n"/>
      <c r="I26" s="79">
        <f>C26*K26</f>
        <v/>
      </c>
      <c r="J26" s="5" t="n"/>
      <c r="K26" s="79" t="n">
        <v>30</v>
      </c>
      <c r="L26" s="5" t="n"/>
      <c r="M26" s="5" t="n"/>
    </row>
    <row r="27">
      <c r="A27" s="5" t="inlineStr">
        <is>
          <t>5802</t>
        </is>
      </c>
      <c r="B27" s="5" t="inlineStr">
        <is>
          <t>107</t>
        </is>
      </c>
      <c r="C27" s="6" t="n">
        <v>2274</v>
      </c>
      <c r="D27" s="5" t="n"/>
      <c r="E27" s="5" t="inlineStr">
        <is>
          <t>Colorado Construction Cleaning, Inc.</t>
        </is>
      </c>
      <c r="F27" s="5" t="inlineStr">
        <is>
          <t>06/01/23</t>
        </is>
      </c>
      <c r="G27" s="5" t="inlineStr">
        <is>
          <t>05/31/24</t>
        </is>
      </c>
      <c r="H27" s="5" t="inlineStr">
        <is>
          <t>5/31/24</t>
        </is>
      </c>
      <c r="I27" s="79">
        <f>C27*K27</f>
        <v/>
      </c>
      <c r="J27" s="7" t="n">
        <v>884.97</v>
      </c>
      <c r="K27" s="79" t="n">
        <v>20</v>
      </c>
      <c r="L27" s="8" t="n">
        <v>7.6195</v>
      </c>
      <c r="M27" s="5" t="inlineStr">
        <is>
          <t>Contacted for renewal</t>
        </is>
      </c>
    </row>
    <row r="28">
      <c r="A28" s="5" t="inlineStr">
        <is>
          <t>5802</t>
        </is>
      </c>
      <c r="B28" s="5" t="inlineStr">
        <is>
          <t>203</t>
        </is>
      </c>
      <c r="C28" s="6" t="n">
        <v>380.25</v>
      </c>
      <c r="D28" s="5" t="n"/>
      <c r="E28" s="5" t="inlineStr">
        <is>
          <t>Global IT Innovative Systems</t>
        </is>
      </c>
      <c r="F28" s="5" t="n"/>
      <c r="G28" s="5" t="n"/>
      <c r="H28" s="5" t="n"/>
      <c r="I28" s="79">
        <f>C28*K28</f>
        <v/>
      </c>
      <c r="J28" s="5" t="n"/>
      <c r="K28" s="79" t="n">
        <v>30</v>
      </c>
      <c r="L28" s="5" t="n"/>
      <c r="M28" s="5" t="inlineStr">
        <is>
          <t>Input #'s manually</t>
        </is>
      </c>
    </row>
    <row r="29">
      <c r="A29" s="5" t="inlineStr">
        <is>
          <t>5802</t>
        </is>
      </c>
      <c r="B29" s="5" t="inlineStr">
        <is>
          <t>205</t>
        </is>
      </c>
      <c r="C29" s="6" t="n">
        <v>736</v>
      </c>
      <c r="D29" s="5" t="n"/>
      <c r="E29" s="5" t="inlineStr">
        <is>
          <t>Global IT Innovative Systems</t>
        </is>
      </c>
      <c r="F29" s="5" t="n"/>
      <c r="G29" s="5" t="n"/>
      <c r="H29" s="5" t="n"/>
      <c r="I29" s="79">
        <f>C29*K29</f>
        <v/>
      </c>
      <c r="J29" s="5" t="n"/>
      <c r="K29" s="79" t="n">
        <v>25</v>
      </c>
      <c r="L29" s="5" t="n"/>
      <c r="M29" s="5" t="inlineStr">
        <is>
          <t>No cleaning or supplies</t>
        </is>
      </c>
    </row>
    <row r="30">
      <c r="A30" s="5" t="inlineStr">
        <is>
          <t>5802</t>
        </is>
      </c>
      <c r="B30" s="5" t="inlineStr">
        <is>
          <t>204</t>
        </is>
      </c>
      <c r="C30" s="6" t="n">
        <v>713</v>
      </c>
      <c r="D30" s="5" t="n"/>
      <c r="E30" s="5" t="inlineStr">
        <is>
          <t>Global IT Innovative Systems</t>
        </is>
      </c>
      <c r="F30" s="5" t="n"/>
      <c r="G30" s="5" t="n"/>
      <c r="H30" s="5" t="n"/>
      <c r="I30" s="79">
        <f>C30*K30</f>
        <v/>
      </c>
      <c r="J30" s="5" t="n"/>
      <c r="K30" s="79" t="n">
        <v>25</v>
      </c>
      <c r="L30" s="5" t="n"/>
      <c r="M30" s="5" t="n"/>
    </row>
    <row r="31">
      <c r="A31" s="5" t="inlineStr">
        <is>
          <t>5802</t>
        </is>
      </c>
      <c r="B31" s="5" t="inlineStr">
        <is>
          <t>206</t>
        </is>
      </c>
      <c r="C31" s="6" t="n">
        <v>713</v>
      </c>
      <c r="D31" s="5" t="n"/>
      <c r="E31" s="5" t="inlineStr">
        <is>
          <t>Global IT Innovative Systems</t>
        </is>
      </c>
      <c r="F31" s="5" t="n"/>
      <c r="G31" s="5" t="n"/>
      <c r="H31" s="5" t="n"/>
      <c r="I31" s="79">
        <f>C31*K31</f>
        <v/>
      </c>
      <c r="J31" s="5" t="n"/>
      <c r="K31" s="79" t="n">
        <v>25</v>
      </c>
      <c r="L31" s="5" t="n"/>
      <c r="M31" s="5" t="n"/>
    </row>
    <row r="32">
      <c r="A32" s="5" t="inlineStr">
        <is>
          <t>5802</t>
        </is>
      </c>
      <c r="B32" s="5" t="inlineStr">
        <is>
          <t>Storage</t>
        </is>
      </c>
      <c r="C32" s="6" t="n">
        <v>75.59999999999999</v>
      </c>
      <c r="D32" s="5" t="n"/>
      <c r="E32" s="5" t="inlineStr">
        <is>
          <t>Global IT Innovative Systems</t>
        </is>
      </c>
      <c r="F32" s="5" t="n"/>
      <c r="G32" s="5" t="n"/>
      <c r="H32" s="5" t="n"/>
      <c r="I32" s="79">
        <f>C32*K32</f>
        <v/>
      </c>
      <c r="J32" s="5" t="n"/>
      <c r="K32" s="79" t="n">
        <v>30</v>
      </c>
      <c r="L32" s="5" t="n"/>
      <c r="M32" s="5" t="n"/>
    </row>
    <row r="33">
      <c r="A33" s="5" t="inlineStr">
        <is>
          <t>5802</t>
        </is>
      </c>
      <c r="B33" s="5" t="inlineStr">
        <is>
          <t>Unit M-105</t>
        </is>
      </c>
      <c r="C33" s="6" t="n">
        <v>584</v>
      </c>
      <c r="D33" s="5" t="n"/>
      <c r="E33" s="5" t="inlineStr">
        <is>
          <t>P&amp;H Equipment</t>
        </is>
      </c>
      <c r="F33" s="5" t="inlineStr">
        <is>
          <t>09/01/23</t>
        </is>
      </c>
      <c r="G33" s="5" t="inlineStr">
        <is>
          <t>08/31/24</t>
        </is>
      </c>
      <c r="H33" s="5" t="inlineStr">
        <is>
          <t>8/31/26</t>
        </is>
      </c>
      <c r="I33" s="79">
        <f>C33*K33</f>
        <v/>
      </c>
      <c r="J33" s="7" t="n">
        <v>327.53</v>
      </c>
      <c r="K33" s="79" t="n">
        <v>25</v>
      </c>
      <c r="L33" s="8" t="n">
        <v>9.5457</v>
      </c>
      <c r="M33" s="5" t="n"/>
    </row>
    <row r="34">
      <c r="A34" s="9" t="inlineStr">
        <is>
          <t>5800/5802 OFFICE TOTALS</t>
        </is>
      </c>
      <c r="B34" s="9" t="n"/>
      <c r="C34" s="10">
        <f>SUM(C8:C33)</f>
        <v/>
      </c>
      <c r="D34" s="10" t="n">
        <v>1313.2</v>
      </c>
      <c r="E34" s="9" t="n"/>
      <c r="F34" s="9" t="n"/>
      <c r="G34" s="9" t="n"/>
      <c r="H34" s="9" t="n"/>
      <c r="I34" s="80">
        <f>SUM(I8:I33)</f>
        <v/>
      </c>
      <c r="J34" s="9" t="inlineStr">
        <is>
          <t>$7,478.14</t>
        </is>
      </c>
      <c r="K34" s="80">
        <f>AVERAGE(K8:K33)</f>
        <v/>
      </c>
      <c r="L34" s="9" t="n"/>
      <c r="M34" s="81" t="n"/>
    </row>
    <row r="35">
      <c r="A35" s="5" t="inlineStr">
        <is>
          <t>5806</t>
        </is>
      </c>
      <c r="B35" s="5" t="inlineStr">
        <is>
          <t>A-n</t>
        </is>
      </c>
      <c r="C35" s="53" t="n">
        <v>875</v>
      </c>
      <c r="D35" s="5" t="n"/>
      <c r="E35" s="5" t="inlineStr">
        <is>
          <t>Global IT Innovative Systems</t>
        </is>
      </c>
      <c r="F35" s="5" t="n"/>
      <c r="G35" s="5" t="inlineStr">
        <is>
          <t>09/30/24</t>
        </is>
      </c>
      <c r="H35" s="5" t="inlineStr">
        <is>
          <t>09/30/24</t>
        </is>
      </c>
      <c r="I35" s="79">
        <f>K35*C35</f>
        <v/>
      </c>
      <c r="J35" s="5" t="n"/>
      <c r="K35" s="79" t="n">
        <v>10</v>
      </c>
      <c r="L35" s="5" t="n"/>
      <c r="M35" s="5" t="n"/>
    </row>
    <row r="36">
      <c r="A36" s="5" t="inlineStr">
        <is>
          <t>5806</t>
        </is>
      </c>
      <c r="B36" s="5" t="inlineStr">
        <is>
          <t>A-s</t>
        </is>
      </c>
      <c r="C36" s="53" t="n">
        <v>875</v>
      </c>
      <c r="D36" s="5" t="n"/>
      <c r="E36" s="5" t="inlineStr">
        <is>
          <t>Global IT Innovative Systems</t>
        </is>
      </c>
      <c r="F36" s="5" t="n"/>
      <c r="G36" s="5" t="n"/>
      <c r="H36" s="5" t="n"/>
      <c r="I36" s="79">
        <f>K36*C36</f>
        <v/>
      </c>
      <c r="J36" s="5" t="n"/>
      <c r="K36" s="79" t="n">
        <v>10</v>
      </c>
      <c r="L36" s="5" t="n"/>
      <c r="M36" s="5" t="n"/>
    </row>
    <row r="37">
      <c r="A37" s="5" t="inlineStr">
        <is>
          <t>5806</t>
        </is>
      </c>
      <c r="B37" s="5" t="inlineStr">
        <is>
          <t>B-s</t>
        </is>
      </c>
      <c r="C37" s="53" t="n">
        <v>1221</v>
      </c>
      <c r="D37" s="5" t="n"/>
      <c r="E37" s="5" t="inlineStr">
        <is>
          <t>Global IT Innovative Systems</t>
        </is>
      </c>
      <c r="F37" s="5" t="inlineStr">
        <is>
          <t>10/01/23</t>
        </is>
      </c>
      <c r="G37" s="5" t="n"/>
      <c r="H37" s="5" t="n"/>
      <c r="I37" s="79">
        <f>K37*C37</f>
        <v/>
      </c>
      <c r="J37" s="7" t="n">
        <v>414.34</v>
      </c>
      <c r="K37" s="79" t="n">
        <v>10</v>
      </c>
      <c r="L37" s="8" t="n">
        <v>4.5088</v>
      </c>
      <c r="M37" s="5" t="inlineStr">
        <is>
          <t>Input #'s manually</t>
        </is>
      </c>
    </row>
    <row r="38">
      <c r="A38" s="5" t="inlineStr">
        <is>
          <t>5806</t>
        </is>
      </c>
      <c r="B38" s="5" t="inlineStr">
        <is>
          <t>B-n</t>
        </is>
      </c>
      <c r="C38" s="53" t="n">
        <v>350</v>
      </c>
      <c r="D38" s="5" t="n"/>
      <c r="E38" s="5" t="inlineStr">
        <is>
          <t>Global IT Innovative Systems</t>
        </is>
      </c>
      <c r="F38" s="5" t="inlineStr">
        <is>
          <t>10/01/23</t>
        </is>
      </c>
      <c r="G38" s="5" t="inlineStr">
        <is>
          <t>09/30/24</t>
        </is>
      </c>
      <c r="H38" s="5" t="inlineStr">
        <is>
          <t>09/30/24</t>
        </is>
      </c>
      <c r="I38" s="79">
        <f>K38*C38</f>
        <v/>
      </c>
      <c r="J38" s="7" t="n">
        <v>484.4</v>
      </c>
      <c r="K38" s="79" t="n">
        <v>10</v>
      </c>
      <c r="L38" s="5" t="n"/>
      <c r="M38" s="5" t="n"/>
    </row>
    <row r="39">
      <c r="A39" s="5" t="inlineStr">
        <is>
          <t>5808</t>
        </is>
      </c>
      <c r="B39" s="5" t="inlineStr">
        <is>
          <t>A</t>
        </is>
      </c>
      <c r="C39" s="53" t="n">
        <v>3550</v>
      </c>
      <c r="D39" s="5" t="n"/>
      <c r="E39" s="5" t="inlineStr">
        <is>
          <t>Miggy &amp; Ernie's</t>
        </is>
      </c>
      <c r="F39" s="5" t="inlineStr">
        <is>
          <t>3/1/2023</t>
        </is>
      </c>
      <c r="G39" s="5" t="inlineStr">
        <is>
          <t>2/28/2024</t>
        </is>
      </c>
      <c r="H39" s="5" t="inlineStr">
        <is>
          <t>2/28/2024</t>
        </is>
      </c>
      <c r="I39" s="79">
        <f>K39*C39</f>
        <v/>
      </c>
      <c r="J39" s="7" t="n">
        <v>1606.38</v>
      </c>
      <c r="K39" s="79" t="n">
        <v>10</v>
      </c>
      <c r="L39" s="8" t="n">
        <v>7.6195</v>
      </c>
      <c r="M39" s="5" t="n"/>
    </row>
    <row r="40">
      <c r="A40" s="5" t="inlineStr">
        <is>
          <t>1609</t>
        </is>
      </c>
      <c r="B40" s="5" t="inlineStr">
        <is>
          <t>A-B</t>
        </is>
      </c>
      <c r="C40" s="53" t="n">
        <v>3500</v>
      </c>
      <c r="D40" s="5" t="n"/>
      <c r="E40" s="5" t="inlineStr">
        <is>
          <t>Keiths Paint Shop LLC</t>
        </is>
      </c>
      <c r="F40" s="5" t="inlineStr">
        <is>
          <t>5/1/2024</t>
        </is>
      </c>
      <c r="G40" s="5" t="inlineStr">
        <is>
          <t>4/30/2025</t>
        </is>
      </c>
      <c r="H40" s="5" t="inlineStr">
        <is>
          <t>4/30/2028</t>
        </is>
      </c>
      <c r="I40" s="79">
        <f>K40*C40</f>
        <v/>
      </c>
      <c r="J40" s="7" t="n">
        <v>1822.92</v>
      </c>
      <c r="K40" s="79" t="n">
        <v>10</v>
      </c>
      <c r="L40" s="8" t="n">
        <v>7.6195</v>
      </c>
      <c r="M40" s="5" t="n"/>
    </row>
    <row r="41">
      <c r="A41" s="5" t="inlineStr">
        <is>
          <t>1609</t>
        </is>
      </c>
      <c r="B41" s="5" t="inlineStr">
        <is>
          <t>C</t>
        </is>
      </c>
      <c r="C41" s="53" t="n">
        <v>1750</v>
      </c>
      <c r="D41" s="5" t="n"/>
      <c r="E41" s="5" t="inlineStr">
        <is>
          <t>Keiths Paint Shop LLC</t>
        </is>
      </c>
      <c r="F41" s="5" t="inlineStr">
        <is>
          <t>5/1/2024</t>
        </is>
      </c>
      <c r="G41" s="5" t="inlineStr">
        <is>
          <t>4/30/2025</t>
        </is>
      </c>
      <c r="H41" s="5" t="inlineStr">
        <is>
          <t>4/30/2028</t>
        </is>
      </c>
      <c r="I41" s="79">
        <f>K41*C41</f>
        <v/>
      </c>
      <c r="J41" s="7" t="n">
        <v>911.46</v>
      </c>
      <c r="K41" s="79" t="n">
        <v>10</v>
      </c>
      <c r="L41" s="8" t="n">
        <v>7.6195</v>
      </c>
      <c r="M41" s="5" t="n"/>
    </row>
    <row r="42">
      <c r="A42" s="5" t="inlineStr">
        <is>
          <t>1609</t>
        </is>
      </c>
      <c r="B42" s="5" t="inlineStr">
        <is>
          <t>D-E</t>
        </is>
      </c>
      <c r="C42" s="53" t="n">
        <v>3250</v>
      </c>
      <c r="D42" s="5" t="n"/>
      <c r="E42" s="5" t="inlineStr">
        <is>
          <t>Keiths Paint Shop LLC</t>
        </is>
      </c>
      <c r="F42" s="5" t="inlineStr">
        <is>
          <t>5/1/2024</t>
        </is>
      </c>
      <c r="G42" s="5" t="inlineStr">
        <is>
          <t>4/30/2025</t>
        </is>
      </c>
      <c r="H42" s="5" t="inlineStr">
        <is>
          <t>4-30-28</t>
        </is>
      </c>
      <c r="I42" s="79">
        <f>K42*C42</f>
        <v/>
      </c>
      <c r="J42" s="7" t="n">
        <v>1692.71</v>
      </c>
      <c r="K42" s="79" t="n">
        <v>10</v>
      </c>
      <c r="L42" s="8" t="n">
        <v>7.6195</v>
      </c>
      <c r="M42" s="5" t="n"/>
    </row>
    <row r="43">
      <c r="A43" s="5" t="inlineStr">
        <is>
          <t>1609</t>
        </is>
      </c>
      <c r="B43" s="5" t="inlineStr">
        <is>
          <t>F</t>
        </is>
      </c>
      <c r="C43" s="53" t="n">
        <v>1564</v>
      </c>
      <c r="D43" s="5" t="n"/>
      <c r="E43" s="5" t="inlineStr">
        <is>
          <t>Keiths Paint Shop LLC</t>
        </is>
      </c>
      <c r="F43" s="5" t="inlineStr">
        <is>
          <t>5/1/2024</t>
        </is>
      </c>
      <c r="G43" s="5" t="inlineStr">
        <is>
          <t>4/30/2025</t>
        </is>
      </c>
      <c r="H43" s="5" t="n"/>
      <c r="I43" s="79">
        <f>K43*C43</f>
        <v/>
      </c>
      <c r="J43" s="7" t="n">
        <v>814.58</v>
      </c>
      <c r="K43" s="79" t="n">
        <v>10</v>
      </c>
      <c r="L43" s="8" t="n">
        <v>7.6195</v>
      </c>
      <c r="M43" s="5" t="n"/>
    </row>
    <row r="44">
      <c r="A44" s="5" t="inlineStr">
        <is>
          <t>1609</t>
        </is>
      </c>
      <c r="B44" s="5" t="inlineStr">
        <is>
          <t>G</t>
        </is>
      </c>
      <c r="C44" s="53" t="n">
        <v>1750</v>
      </c>
      <c r="D44" s="5" t="n"/>
      <c r="E44" s="5" t="inlineStr">
        <is>
          <t>Adessa</t>
        </is>
      </c>
      <c r="F44" s="5" t="inlineStr">
        <is>
          <t>7/1/2023</t>
        </is>
      </c>
      <c r="G44" s="5" t="inlineStr">
        <is>
          <t>6/30/2024</t>
        </is>
      </c>
      <c r="H44" s="5" t="inlineStr">
        <is>
          <t>6/30/2025</t>
        </is>
      </c>
      <c r="I44" s="79">
        <f>K44*C44</f>
        <v/>
      </c>
      <c r="J44" s="7" t="n">
        <v>901.25</v>
      </c>
      <c r="K44" s="79" t="n">
        <v>10</v>
      </c>
      <c r="L44" s="8" t="n">
        <v>7.6195</v>
      </c>
      <c r="M44" s="5" t="n"/>
    </row>
    <row r="45">
      <c r="A45" s="5" t="inlineStr">
        <is>
          <t>1609</t>
        </is>
      </c>
      <c r="B45" s="5" t="inlineStr">
        <is>
          <t>H-I</t>
        </is>
      </c>
      <c r="C45" s="53" t="n">
        <v>3500</v>
      </c>
      <c r="D45" s="5" t="n"/>
      <c r="E45" s="5" t="inlineStr">
        <is>
          <t>Keiths Paint Shop LLC</t>
        </is>
      </c>
      <c r="F45" s="5" t="inlineStr">
        <is>
          <t>5/1/2024</t>
        </is>
      </c>
      <c r="G45" s="5" t="inlineStr">
        <is>
          <t>4/30/2025</t>
        </is>
      </c>
      <c r="H45" s="5" t="inlineStr">
        <is>
          <t>4-.30-28</t>
        </is>
      </c>
      <c r="I45" s="79">
        <f>K45*C45</f>
        <v/>
      </c>
      <c r="J45" s="7" t="n">
        <v>1822.92</v>
      </c>
      <c r="K45" s="79" t="n">
        <v>10</v>
      </c>
      <c r="L45" s="8" t="n">
        <v>7.6195</v>
      </c>
      <c r="M45" s="5" t="n"/>
    </row>
    <row r="46">
      <c r="A46" s="5" t="inlineStr">
        <is>
          <t>1707-09</t>
        </is>
      </c>
      <c r="B46" s="5" t="inlineStr">
        <is>
          <t>A07-B09</t>
        </is>
      </c>
      <c r="C46" s="53" t="n">
        <v>15000</v>
      </c>
      <c r="D46" s="5" t="n"/>
      <c r="E46" s="5" t="inlineStr">
        <is>
          <t>Certified Mapping and Technical Testing Inc.</t>
        </is>
      </c>
      <c r="F46" s="5" t="inlineStr">
        <is>
          <t>07/01/24</t>
        </is>
      </c>
      <c r="G46" s="5" t="inlineStr">
        <is>
          <t>6/30/2024</t>
        </is>
      </c>
      <c r="H46" s="5" t="inlineStr">
        <is>
          <t>6/30/25</t>
        </is>
      </c>
      <c r="I46" s="79">
        <f>K46*C46</f>
        <v/>
      </c>
      <c r="J46" s="7" t="n">
        <v>5025</v>
      </c>
      <c r="K46" s="79" t="n">
        <v>10</v>
      </c>
      <c r="L46" s="8" t="n">
        <v>3.6829</v>
      </c>
      <c r="M46" s="5" t="inlineStr">
        <is>
          <t>NO TAXES; partially exempt entity (see Schedule R0103789, 49.81% exempt)</t>
        </is>
      </c>
    </row>
    <row r="47">
      <c r="A47" s="5" t="inlineStr">
        <is>
          <t>1721-23</t>
        </is>
      </c>
      <c r="B47" s="5" t="inlineStr">
        <is>
          <t>A21</t>
        </is>
      </c>
      <c r="C47" s="53" t="n">
        <v>7500</v>
      </c>
      <c r="D47" s="5" t="n"/>
      <c r="E47" s="5" t="inlineStr">
        <is>
          <t>Good Bread</t>
        </is>
      </c>
      <c r="F47" s="5" t="inlineStr">
        <is>
          <t>6/1/2024</t>
        </is>
      </c>
      <c r="G47" s="5" t="inlineStr">
        <is>
          <t>5/31/2025</t>
        </is>
      </c>
      <c r="H47" s="5" t="inlineStr">
        <is>
          <t>5/31/2028</t>
        </is>
      </c>
      <c r="I47" s="79">
        <f>K47*C47</f>
        <v/>
      </c>
      <c r="J47" s="5" t="n"/>
      <c r="K47" s="79" t="n">
        <v>10</v>
      </c>
      <c r="L47" s="8" t="n">
        <v>7.6195</v>
      </c>
      <c r="M47" s="5" t="inlineStr">
        <is>
          <t>Combined w/ B23 rent shown on B23 row</t>
        </is>
      </c>
    </row>
    <row r="48">
      <c r="A48" s="5" t="inlineStr">
        <is>
          <t>1721-23</t>
        </is>
      </c>
      <c r="B48" s="5" t="inlineStr">
        <is>
          <t>B23</t>
        </is>
      </c>
      <c r="C48" s="53" t="n">
        <v>2728.17</v>
      </c>
      <c r="D48" s="5" t="n"/>
      <c r="E48" s="5" t="inlineStr">
        <is>
          <t>Good Bread</t>
        </is>
      </c>
      <c r="F48" s="5" t="inlineStr">
        <is>
          <t>06/01/24</t>
        </is>
      </c>
      <c r="G48" s="5" t="inlineStr">
        <is>
          <t>05/31/25</t>
        </is>
      </c>
      <c r="H48" s="5" t="inlineStr">
        <is>
          <t>5/31/28</t>
        </is>
      </c>
      <c r="I48" s="79">
        <f>K48*C48</f>
        <v/>
      </c>
      <c r="J48" s="7" t="n">
        <v>1873.34</v>
      </c>
      <c r="K48" s="79" t="n">
        <v>10</v>
      </c>
      <c r="L48" s="8" t="n">
        <v>7.6195</v>
      </c>
      <c r="M48" s="5" t="n"/>
    </row>
    <row r="49">
      <c r="A49" s="5" t="inlineStr">
        <is>
          <t>1721-23</t>
        </is>
      </c>
      <c r="B49" s="5" t="inlineStr">
        <is>
          <t>C23 w/h freeze</t>
        </is>
      </c>
      <c r="C49" s="53" t="n">
        <v>277.98</v>
      </c>
      <c r="D49" s="5" t="n"/>
      <c r="E49" s="5" t="inlineStr">
        <is>
          <t>Good Bread Freezer</t>
        </is>
      </c>
      <c r="F49" s="5" t="inlineStr">
        <is>
          <t>06/01/24</t>
        </is>
      </c>
      <c r="G49" s="5" t="inlineStr">
        <is>
          <t>05/31/25</t>
        </is>
      </c>
      <c r="H49" s="5" t="inlineStr">
        <is>
          <t>5/31/28</t>
        </is>
      </c>
      <c r="I49" s="79">
        <f>K49*C49</f>
        <v/>
      </c>
      <c r="J49" s="7" t="n">
        <v>190.88</v>
      </c>
      <c r="K49" s="79" t="n">
        <v>10</v>
      </c>
      <c r="L49" s="8" t="n">
        <v>7.6195</v>
      </c>
      <c r="M49" s="5" t="n"/>
    </row>
    <row r="50">
      <c r="A50" s="5" t="inlineStr">
        <is>
          <t>1721-23</t>
        </is>
      </c>
      <c r="B50" s="5" t="inlineStr">
        <is>
          <t>C23 w/h</t>
        </is>
      </c>
      <c r="C50" s="53" t="n">
        <v>4557.12</v>
      </c>
      <c r="D50" s="5" t="n"/>
      <c r="E50" s="5" t="inlineStr">
        <is>
          <t>Good Bread</t>
        </is>
      </c>
      <c r="F50" s="5" t="inlineStr">
        <is>
          <t>06/01/24</t>
        </is>
      </c>
      <c r="G50" s="5" t="inlineStr">
        <is>
          <t>05/31/25</t>
        </is>
      </c>
      <c r="H50" s="5" t="inlineStr">
        <is>
          <t>5/31/28</t>
        </is>
      </c>
      <c r="I50" s="79">
        <f>K50*C50</f>
        <v/>
      </c>
      <c r="J50" s="7" t="n">
        <v>3129.22</v>
      </c>
      <c r="K50" s="79" t="n">
        <v>10</v>
      </c>
      <c r="L50" s="8" t="n">
        <v>7.6195</v>
      </c>
      <c r="M50" s="5" t="n"/>
    </row>
    <row r="51">
      <c r="A51" s="5" t="inlineStr">
        <is>
          <t>1751</t>
        </is>
      </c>
      <c r="B51" s="5" t="inlineStr">
        <is>
          <t>A</t>
        </is>
      </c>
      <c r="C51" s="53" t="n">
        <v>4866.3</v>
      </c>
      <c r="D51" s="5" t="n"/>
      <c r="E51" s="5" t="inlineStr">
        <is>
          <t>Coda Coffee Company</t>
        </is>
      </c>
      <c r="F51" s="5" t="inlineStr">
        <is>
          <t>9/1/2023</t>
        </is>
      </c>
      <c r="G51" s="5" t="inlineStr">
        <is>
          <t>8/31/2024</t>
        </is>
      </c>
      <c r="H51" s="5" t="inlineStr">
        <is>
          <t>8/31/2024</t>
        </is>
      </c>
      <c r="I51" s="79">
        <f>K51*C51</f>
        <v/>
      </c>
      <c r="J51" s="7" t="n">
        <v>3852.49</v>
      </c>
      <c r="K51" s="79" t="n">
        <v>10</v>
      </c>
      <c r="L51" s="8" t="n">
        <v>7.62</v>
      </c>
      <c r="M51" s="5" t="n"/>
    </row>
    <row r="52">
      <c r="A52" s="5" t="inlineStr">
        <is>
          <t>1751</t>
        </is>
      </c>
      <c r="B52" s="5" t="inlineStr">
        <is>
          <t>B-2</t>
        </is>
      </c>
      <c r="C52" s="53" t="n">
        <v>1921.48</v>
      </c>
      <c r="D52" s="5" t="n"/>
      <c r="E52" s="5" t="inlineStr">
        <is>
          <t>Coda Coffee Company</t>
        </is>
      </c>
      <c r="F52" s="5" t="inlineStr">
        <is>
          <t>9/1/2023</t>
        </is>
      </c>
      <c r="G52" s="5" t="inlineStr">
        <is>
          <t>8/31/2024</t>
        </is>
      </c>
      <c r="H52" s="5" t="inlineStr">
        <is>
          <t>8/31/2024</t>
        </is>
      </c>
      <c r="I52" s="79">
        <f>K52*C52</f>
        <v/>
      </c>
      <c r="J52" s="7" t="n">
        <v>1521.17</v>
      </c>
      <c r="K52" s="79" t="n">
        <v>10</v>
      </c>
      <c r="L52" s="8" t="n">
        <v>7.62</v>
      </c>
      <c r="M52" s="5" t="n"/>
    </row>
    <row r="53">
      <c r="A53" s="5" t="inlineStr">
        <is>
          <t>1751</t>
        </is>
      </c>
      <c r="B53" s="5" t="inlineStr">
        <is>
          <t>B-1</t>
        </is>
      </c>
      <c r="C53" s="53" t="n">
        <v>1132.83</v>
      </c>
      <c r="D53" s="5" t="n"/>
      <c r="E53" s="5" t="inlineStr">
        <is>
          <t>Coda Coffee Company</t>
        </is>
      </c>
      <c r="F53" s="5" t="inlineStr">
        <is>
          <t>9/1/2023</t>
        </is>
      </c>
      <c r="G53" s="5" t="inlineStr">
        <is>
          <t>8/31/2024</t>
        </is>
      </c>
      <c r="H53" s="5" t="inlineStr">
        <is>
          <t>8/31/2024</t>
        </is>
      </c>
      <c r="I53" s="79">
        <f>K53*C53</f>
        <v/>
      </c>
      <c r="J53" s="7" t="n">
        <v>896.8200000000001</v>
      </c>
      <c r="K53" s="79" t="n">
        <v>10</v>
      </c>
      <c r="L53" s="8" t="n">
        <v>7.62</v>
      </c>
      <c r="M53" s="5" t="n"/>
    </row>
    <row r="54">
      <c r="A54" s="5" t="inlineStr">
        <is>
          <t>1751</t>
        </is>
      </c>
      <c r="B54" s="5" t="inlineStr">
        <is>
          <t>B-3</t>
        </is>
      </c>
      <c r="C54" s="53" t="n">
        <v>3450</v>
      </c>
      <c r="D54" s="5" t="n"/>
      <c r="E54" s="5" t="inlineStr">
        <is>
          <t>Coda Coffee Company</t>
        </is>
      </c>
      <c r="F54" s="5" t="inlineStr">
        <is>
          <t>9/1/2023</t>
        </is>
      </c>
      <c r="G54" s="5" t="inlineStr">
        <is>
          <t>8/31/2024</t>
        </is>
      </c>
      <c r="H54" s="5" t="inlineStr">
        <is>
          <t>8/31/2024</t>
        </is>
      </c>
      <c r="I54" s="79">
        <f>K54*C54</f>
        <v/>
      </c>
      <c r="J54" s="7" t="n">
        <v>2731.25</v>
      </c>
      <c r="K54" s="79" t="n">
        <v>10</v>
      </c>
      <c r="L54" s="8" t="n">
        <v>7.62</v>
      </c>
      <c r="M54" s="5" t="n"/>
    </row>
    <row r="55">
      <c r="A55" s="5" t="inlineStr">
        <is>
          <t>1751</t>
        </is>
      </c>
      <c r="B55" s="5" t="inlineStr">
        <is>
          <t>D east</t>
        </is>
      </c>
      <c r="C55" s="53" t="n">
        <v>855.88</v>
      </c>
      <c r="D55" s="5" t="n"/>
      <c r="E55" s="5" t="inlineStr">
        <is>
          <t>Coda Coffee Company</t>
        </is>
      </c>
      <c r="F55" s="5" t="inlineStr">
        <is>
          <t>9/1/2023</t>
        </is>
      </c>
      <c r="G55" s="5" t="inlineStr">
        <is>
          <t>8/31/2024</t>
        </is>
      </c>
      <c r="H55" s="5" t="inlineStr">
        <is>
          <t>8/31/2024</t>
        </is>
      </c>
      <c r="I55" s="79">
        <f>K55*C55</f>
        <v/>
      </c>
      <c r="J55" s="7" t="n">
        <v>677.5700000000001</v>
      </c>
      <c r="K55" s="79" t="n">
        <v>10</v>
      </c>
      <c r="L55" s="8" t="n">
        <v>7.62</v>
      </c>
      <c r="M55" s="5" t="n"/>
    </row>
    <row r="56">
      <c r="A56" s="5" t="inlineStr">
        <is>
          <t>1751</t>
        </is>
      </c>
      <c r="B56" s="5" t="inlineStr">
        <is>
          <t>D 2nd floor</t>
        </is>
      </c>
      <c r="C56" s="53" t="n">
        <v>650.92</v>
      </c>
      <c r="D56" s="5" t="n"/>
      <c r="E56" s="5" t="inlineStr">
        <is>
          <t>Unoccupied (2nd floor small storage)</t>
        </is>
      </c>
      <c r="F56" s="5" t="inlineStr">
        <is>
          <t>09/01/21</t>
        </is>
      </c>
      <c r="G56" s="5" t="n"/>
      <c r="H56" s="5" t="n"/>
      <c r="I56" s="79">
        <f>K56*C56</f>
        <v/>
      </c>
      <c r="J56" s="5" t="n"/>
      <c r="K56" s="79" t="n">
        <v>10</v>
      </c>
      <c r="L56" s="5" t="n"/>
      <c r="M56" s="5" t="n"/>
    </row>
    <row r="57">
      <c r="A57" s="5" t="inlineStr">
        <is>
          <t>1751</t>
        </is>
      </c>
      <c r="B57" s="5" t="inlineStr">
        <is>
          <t>D west</t>
        </is>
      </c>
      <c r="C57" s="53" t="n">
        <v>993.08</v>
      </c>
      <c r="D57" s="5" t="n"/>
      <c r="E57" s="5" t="inlineStr">
        <is>
          <t>Coda Coffee Company</t>
        </is>
      </c>
      <c r="F57" s="5" t="inlineStr">
        <is>
          <t>9/1/2023</t>
        </is>
      </c>
      <c r="G57" s="5" t="inlineStr">
        <is>
          <t>8/31/2024</t>
        </is>
      </c>
      <c r="H57" s="5" t="inlineStr">
        <is>
          <t>8/31/2024</t>
        </is>
      </c>
      <c r="I57" s="79">
        <f>K57*C57</f>
        <v/>
      </c>
      <c r="J57" s="7" t="n">
        <v>786.1900000000001</v>
      </c>
      <c r="K57" s="79" t="n">
        <v>10</v>
      </c>
      <c r="L57" s="8" t="n">
        <v>7.62</v>
      </c>
      <c r="M57" s="5" t="n"/>
    </row>
    <row r="58">
      <c r="A58" s="5" t="inlineStr">
        <is>
          <t>1751</t>
        </is>
      </c>
      <c r="B58" s="5" t="inlineStr">
        <is>
          <t>E</t>
        </is>
      </c>
      <c r="C58" s="53" t="n">
        <v>5000</v>
      </c>
      <c r="D58" s="5" t="n"/>
      <c r="E58" s="5" t="inlineStr">
        <is>
          <t>Reliant Dry Ice</t>
        </is>
      </c>
      <c r="F58" s="5" t="inlineStr">
        <is>
          <t>11/1/2023</t>
        </is>
      </c>
      <c r="G58" s="5" t="inlineStr">
        <is>
          <t>10/31/2024</t>
        </is>
      </c>
      <c r="H58" s="5" t="inlineStr">
        <is>
          <t>10/31/2025</t>
        </is>
      </c>
      <c r="I58" s="79">
        <f>K58*C58</f>
        <v/>
      </c>
      <c r="J58" s="7" t="n">
        <v>2583.33</v>
      </c>
      <c r="K58" s="79" t="n">
        <v>10</v>
      </c>
      <c r="L58" s="8" t="n">
        <v>7.6195</v>
      </c>
      <c r="M58" s="5" t="n"/>
    </row>
    <row r="59">
      <c r="A59" s="5" t="inlineStr">
        <is>
          <t>1791</t>
        </is>
      </c>
      <c r="B59" s="5" t="inlineStr">
        <is>
          <t>A</t>
        </is>
      </c>
      <c r="C59" s="53" t="n">
        <v>5157</v>
      </c>
      <c r="D59" s="5" t="n"/>
      <c r="E59" s="5" t="inlineStr">
        <is>
          <t>ReEnergize</t>
        </is>
      </c>
      <c r="F59" s="5" t="inlineStr">
        <is>
          <t>06/01/24</t>
        </is>
      </c>
      <c r="G59" s="5" t="inlineStr">
        <is>
          <t>05/31/25</t>
        </is>
      </c>
      <c r="H59" s="5" t="inlineStr">
        <is>
          <t>5/31/25</t>
        </is>
      </c>
      <c r="I59" s="79">
        <f>K59*C59</f>
        <v/>
      </c>
      <c r="J59" s="7" t="n">
        <v>2733.21</v>
      </c>
      <c r="K59" s="79" t="n">
        <v>10</v>
      </c>
      <c r="L59" s="8" t="n">
        <v>7.6195</v>
      </c>
      <c r="M59" s="5" t="n"/>
    </row>
    <row r="60">
      <c r="A60" s="5" t="inlineStr">
        <is>
          <t>1791</t>
        </is>
      </c>
      <c r="B60" s="5" t="inlineStr">
        <is>
          <t>B</t>
        </is>
      </c>
      <c r="C60" s="53" t="n">
        <v>4000</v>
      </c>
      <c r="D60" s="5" t="n"/>
      <c r="E60" s="5" t="inlineStr">
        <is>
          <t>Coda Coffee Company</t>
        </is>
      </c>
      <c r="F60" s="5" t="inlineStr">
        <is>
          <t>09/01/23</t>
        </is>
      </c>
      <c r="G60" s="5" t="inlineStr">
        <is>
          <t>8/31/2024</t>
        </is>
      </c>
      <c r="H60" s="5" t="inlineStr">
        <is>
          <t>8/31/24</t>
        </is>
      </c>
      <c r="I60" s="79">
        <f>K60*C60</f>
        <v/>
      </c>
      <c r="J60" s="7" t="n">
        <v>3166.67</v>
      </c>
      <c r="K60" s="79" t="n">
        <v>10</v>
      </c>
      <c r="L60" s="8" t="n">
        <v>7.6195</v>
      </c>
      <c r="M60" s="5" t="n"/>
    </row>
    <row r="61">
      <c r="A61" s="5" t="inlineStr">
        <is>
          <t>1791</t>
        </is>
      </c>
      <c r="B61" s="5" t="inlineStr">
        <is>
          <t>C &amp; D</t>
        </is>
      </c>
      <c r="C61" s="53" t="n">
        <v>4000</v>
      </c>
      <c r="D61" s="5" t="n"/>
      <c r="E61" s="5" t="inlineStr">
        <is>
          <t>Allcomm Data Supplies Inc.</t>
        </is>
      </c>
      <c r="F61" s="5" t="inlineStr">
        <is>
          <t>09/01/22</t>
        </is>
      </c>
      <c r="G61" s="5" t="inlineStr">
        <is>
          <t>08/31/24</t>
        </is>
      </c>
      <c r="H61" s="5" t="inlineStr">
        <is>
          <t>8/31/26</t>
        </is>
      </c>
      <c r="I61" s="79">
        <f>K61*C61</f>
        <v/>
      </c>
      <c r="J61" s="7" t="n">
        <v>1800</v>
      </c>
      <c r="K61" s="79" t="n">
        <v>10</v>
      </c>
      <c r="L61" s="8" t="n">
        <v>7.6195</v>
      </c>
      <c r="M61" s="5" t="n"/>
    </row>
    <row r="62">
      <c r="A62" s="5" t="inlineStr">
        <is>
          <t>1791</t>
        </is>
      </c>
      <c r="B62" s="5" t="inlineStr">
        <is>
          <t>E</t>
        </is>
      </c>
      <c r="C62" s="53" t="n">
        <v>2000</v>
      </c>
      <c r="D62" s="5" t="n"/>
      <c r="E62" s="5" t="inlineStr">
        <is>
          <t>RossComm LLC</t>
        </is>
      </c>
      <c r="F62" s="5" t="inlineStr">
        <is>
          <t>05/01/24</t>
        </is>
      </c>
      <c r="G62" s="5" t="inlineStr">
        <is>
          <t>04/30/25</t>
        </is>
      </c>
      <c r="H62" s="5" t="inlineStr">
        <is>
          <t>4/30/25</t>
        </is>
      </c>
      <c r="I62" s="79">
        <f>K62*C62</f>
        <v/>
      </c>
      <c r="J62" s="7" t="n">
        <v>1125</v>
      </c>
      <c r="K62" s="79" t="n">
        <v>10</v>
      </c>
      <c r="L62" s="8" t="n">
        <v>7.6195</v>
      </c>
      <c r="M62" s="5" t="n"/>
    </row>
    <row r="63">
      <c r="A63" s="5" t="inlineStr">
        <is>
          <t>1791</t>
        </is>
      </c>
      <c r="B63" s="5" t="inlineStr">
        <is>
          <t>F</t>
        </is>
      </c>
      <c r="C63" s="53" t="n">
        <v>2000</v>
      </c>
      <c r="D63" s="5" t="n"/>
      <c r="E63" s="5" t="inlineStr">
        <is>
          <t>R&amp;O Heating Inc.</t>
        </is>
      </c>
      <c r="F63" s="5" t="inlineStr">
        <is>
          <t>08/01/23</t>
        </is>
      </c>
      <c r="G63" s="5" t="inlineStr">
        <is>
          <t>07/31/24</t>
        </is>
      </c>
      <c r="H63" s="5" t="inlineStr">
        <is>
          <t>7/31/26</t>
        </is>
      </c>
      <c r="I63" s="79">
        <f>K63*C63</f>
        <v/>
      </c>
      <c r="J63" s="7" t="n">
        <v>1166.67</v>
      </c>
      <c r="K63" s="79" t="n">
        <v>10</v>
      </c>
      <c r="L63" s="8" t="n">
        <v>7.6195</v>
      </c>
      <c r="M63" s="5" t="n"/>
    </row>
    <row r="64">
      <c r="A64" s="5" t="inlineStr">
        <is>
          <t>1791</t>
        </is>
      </c>
      <c r="B64" s="5" t="inlineStr">
        <is>
          <t>G</t>
        </is>
      </c>
      <c r="C64" s="53" t="n">
        <v>2000</v>
      </c>
      <c r="D64" s="5" t="n"/>
      <c r="E64" s="5" t="inlineStr">
        <is>
          <t>R&amp;O Heating Inc.</t>
        </is>
      </c>
      <c r="F64" s="5" t="inlineStr">
        <is>
          <t>08/01/23</t>
        </is>
      </c>
      <c r="G64" s="5" t="inlineStr">
        <is>
          <t>07/31/24</t>
        </is>
      </c>
      <c r="H64" s="5" t="inlineStr">
        <is>
          <t>7/31/26</t>
        </is>
      </c>
      <c r="I64" s="79">
        <f>K64*C64</f>
        <v/>
      </c>
      <c r="J64" s="7" t="n">
        <v>1166.67</v>
      </c>
      <c r="K64" s="79" t="n">
        <v>10</v>
      </c>
      <c r="L64" s="8" t="n">
        <v>7.6195</v>
      </c>
      <c r="M64" s="5" t="n"/>
    </row>
    <row r="65">
      <c r="A65" s="5" t="inlineStr">
        <is>
          <t>1791</t>
        </is>
      </c>
      <c r="B65" s="5" t="inlineStr">
        <is>
          <t>H</t>
        </is>
      </c>
      <c r="C65" s="53" t="n">
        <v>2000</v>
      </c>
      <c r="D65" s="5" t="n"/>
      <c r="E65" s="5" t="inlineStr">
        <is>
          <t>R&amp;O Heating Inc.</t>
        </is>
      </c>
      <c r="F65" s="5" t="inlineStr">
        <is>
          <t>08/01/23</t>
        </is>
      </c>
      <c r="G65" s="5" t="inlineStr">
        <is>
          <t>07/31/24</t>
        </is>
      </c>
      <c r="H65" s="5" t="inlineStr">
        <is>
          <t>7/31/26</t>
        </is>
      </c>
      <c r="I65" s="79">
        <f>K65*C65</f>
        <v/>
      </c>
      <c r="J65" s="7" t="n">
        <v>1166.67</v>
      </c>
      <c r="K65" s="79" t="n">
        <v>10</v>
      </c>
      <c r="L65" s="8" t="n">
        <v>7.6195</v>
      </c>
      <c r="M65" s="5" t="n"/>
    </row>
    <row r="66">
      <c r="A66" s="5" t="inlineStr">
        <is>
          <t>1791</t>
        </is>
      </c>
      <c r="B66" s="5" t="inlineStr">
        <is>
          <t>M</t>
        </is>
      </c>
      <c r="C66" s="53" t="n">
        <v>2000</v>
      </c>
      <c r="D66" s="5" t="n"/>
      <c r="E66" s="5" t="inlineStr">
        <is>
          <t>Harlan Bakeries Co LLC</t>
        </is>
      </c>
      <c r="F66" s="5" t="inlineStr">
        <is>
          <t>02/01/23 (roll cont. 1-18-17)</t>
        </is>
      </c>
      <c r="G66" s="5" t="inlineStr">
        <is>
          <t>01/31/25</t>
        </is>
      </c>
      <c r="H66" s="5" t="inlineStr">
        <is>
          <t>1/31/25</t>
        </is>
      </c>
      <c r="I66" s="79">
        <f>K66*C66</f>
        <v/>
      </c>
      <c r="J66" s="7" t="n">
        <v>1040</v>
      </c>
      <c r="K66" s="79" t="n">
        <v>10</v>
      </c>
      <c r="L66" s="8" t="n">
        <v>7.6195</v>
      </c>
      <c r="M66" s="5" t="inlineStr">
        <is>
          <t>Envigo/Vanguard listed as prior tenant 06/01/23-05/31/25, term to 5/13/26</t>
        </is>
      </c>
    </row>
    <row r="67">
      <c r="A67" s="5" t="inlineStr">
        <is>
          <t>1791</t>
        </is>
      </c>
      <c r="B67" s="5" t="inlineStr">
        <is>
          <t>N</t>
        </is>
      </c>
      <c r="C67" s="53" t="n">
        <v>2000</v>
      </c>
      <c r="D67" s="5" t="n"/>
      <c r="E67" s="5" t="inlineStr">
        <is>
          <t>Mr. Dino's Baths</t>
        </is>
      </c>
      <c r="F67" s="5" t="n"/>
      <c r="G67" s="5" t="inlineStr">
        <is>
          <t>05/31/24</t>
        </is>
      </c>
      <c r="H67" s="5" t="inlineStr">
        <is>
          <t>05/31/24</t>
        </is>
      </c>
      <c r="I67" s="79">
        <f>K67*C67</f>
        <v/>
      </c>
      <c r="J67" s="5" t="n"/>
      <c r="K67" s="79" t="n">
        <v>10</v>
      </c>
      <c r="L67" s="5" t="n"/>
      <c r="M67" s="5" t="n"/>
    </row>
    <row r="68">
      <c r="A68" s="5" t="inlineStr">
        <is>
          <t>1771</t>
        </is>
      </c>
      <c r="B68" s="5" t="inlineStr">
        <is>
          <t>A/A-1</t>
        </is>
      </c>
      <c r="C68" s="53" t="n">
        <v>3760</v>
      </c>
      <c r="D68" s="5" t="n"/>
      <c r="E68" s="5" t="inlineStr">
        <is>
          <t>Colorado Comfort Air</t>
        </is>
      </c>
      <c r="F68" s="5" t="inlineStr">
        <is>
          <t>7/1/2023</t>
        </is>
      </c>
      <c r="G68" s="5" t="inlineStr">
        <is>
          <t>6/30/2024</t>
        </is>
      </c>
      <c r="H68" s="5" t="inlineStr">
        <is>
          <t>6/30/2028</t>
        </is>
      </c>
      <c r="I68" s="79">
        <f>K68*C68</f>
        <v/>
      </c>
      <c r="J68" s="7" t="n">
        <v>1942.67</v>
      </c>
      <c r="K68" s="79" t="n">
        <v>10</v>
      </c>
      <c r="L68" s="8" t="n">
        <v>7.6195</v>
      </c>
      <c r="M68" s="5" t="n"/>
    </row>
    <row r="69">
      <c r="A69" s="5" t="inlineStr">
        <is>
          <t>1771</t>
        </is>
      </c>
      <c r="B69" s="5" t="inlineStr">
        <is>
          <t>B</t>
        </is>
      </c>
      <c r="C69" s="53" t="n">
        <v>3987.76</v>
      </c>
      <c r="D69" s="5" t="n"/>
      <c r="E69" s="5" t="inlineStr">
        <is>
          <t>CODA Coffee</t>
        </is>
      </c>
      <c r="F69" s="5" t="inlineStr">
        <is>
          <t>02/15/24</t>
        </is>
      </c>
      <c r="G69" s="5" t="inlineStr">
        <is>
          <t>8/31/2024</t>
        </is>
      </c>
      <c r="H69" s="5" t="inlineStr">
        <is>
          <t>8/31/24</t>
        </is>
      </c>
      <c r="I69" s="79">
        <f>K69*C69</f>
        <v/>
      </c>
      <c r="J69" s="7" t="n">
        <v>1993.88</v>
      </c>
      <c r="K69" s="79" t="n">
        <v>10</v>
      </c>
      <c r="L69" s="8" t="n">
        <v>5.92</v>
      </c>
      <c r="M69" s="5" t="n"/>
    </row>
    <row r="70">
      <c r="A70" s="5" t="inlineStr">
        <is>
          <t>1771</t>
        </is>
      </c>
      <c r="B70" s="5" t="inlineStr">
        <is>
          <t>C</t>
        </is>
      </c>
      <c r="C70" s="53" t="n">
        <v>2562.24</v>
      </c>
      <c r="D70" s="5" t="n"/>
      <c r="E70" s="5" t="inlineStr">
        <is>
          <t>REDCO Tire</t>
        </is>
      </c>
      <c r="F70" s="5" t="inlineStr">
        <is>
          <t>07/01/23</t>
        </is>
      </c>
      <c r="G70" s="5" t="inlineStr">
        <is>
          <t>06/30/24</t>
        </is>
      </c>
      <c r="H70" s="5" t="inlineStr">
        <is>
          <t>6/30/28</t>
        </is>
      </c>
      <c r="I70" s="79">
        <f>K70*C70</f>
        <v/>
      </c>
      <c r="J70" s="7" t="n">
        <v>1281.12</v>
      </c>
      <c r="K70" s="79" t="n">
        <v>10</v>
      </c>
      <c r="L70" s="8" t="n">
        <v>7.6195</v>
      </c>
      <c r="M70" s="5" t="n"/>
    </row>
    <row r="71">
      <c r="A71" s="5" t="inlineStr">
        <is>
          <t>1771</t>
        </is>
      </c>
      <c r="B71" s="5" t="inlineStr">
        <is>
          <t>D</t>
        </is>
      </c>
      <c r="C71" s="53" t="n">
        <v>4585.15</v>
      </c>
      <c r="D71" s="5" t="n"/>
      <c r="E71" s="5" t="inlineStr">
        <is>
          <t>Coda Coffee</t>
        </is>
      </c>
      <c r="F71" s="5" t="inlineStr">
        <is>
          <t>9/1/2023</t>
        </is>
      </c>
      <c r="G71" s="5" t="inlineStr">
        <is>
          <t>8/31/24</t>
        </is>
      </c>
      <c r="H71" s="5" t="inlineStr">
        <is>
          <t>08/31/24</t>
        </is>
      </c>
      <c r="I71" s="79">
        <f>K71*C71</f>
        <v/>
      </c>
      <c r="J71" s="7" t="n">
        <v>3629.91</v>
      </c>
      <c r="K71" s="79" t="n">
        <v>10</v>
      </c>
      <c r="L71" s="8" t="n">
        <v>7.6195</v>
      </c>
      <c r="M71" s="5" t="n"/>
    </row>
    <row r="72">
      <c r="A72" s="5" t="inlineStr">
        <is>
          <t>1771</t>
        </is>
      </c>
      <c r="B72" s="5" t="inlineStr">
        <is>
          <t>E &amp; F</t>
        </is>
      </c>
      <c r="C72" s="53" t="n">
        <v>5000</v>
      </c>
      <c r="D72" s="5" t="n"/>
      <c r="E72" s="5" t="inlineStr">
        <is>
          <t>Happel &amp; Associates Inc.</t>
        </is>
      </c>
      <c r="F72" s="5" t="inlineStr">
        <is>
          <t>9/1/2023</t>
        </is>
      </c>
      <c r="G72" s="5" t="inlineStr">
        <is>
          <t>8/31/24</t>
        </is>
      </c>
      <c r="H72" s="5" t="inlineStr">
        <is>
          <t>08/31/25</t>
        </is>
      </c>
      <c r="I72" s="79">
        <f>K72*C72</f>
        <v/>
      </c>
      <c r="J72" s="7" t="n">
        <v>2704.17</v>
      </c>
      <c r="K72" s="79" t="n">
        <v>10</v>
      </c>
      <c r="L72" s="8" t="n">
        <v>7.6195</v>
      </c>
      <c r="M72" s="5" t="n"/>
    </row>
    <row r="73">
      <c r="A73" s="5" t="inlineStr">
        <is>
          <t>1761</t>
        </is>
      </c>
      <c r="B73" s="5" t="inlineStr">
        <is>
          <t>A</t>
        </is>
      </c>
      <c r="C73" s="53" t="n">
        <v>2625</v>
      </c>
      <c r="D73" s="5" t="n"/>
      <c r="E73" s="5" t="inlineStr">
        <is>
          <t>Harlan Bakeries</t>
        </is>
      </c>
      <c r="F73" s="5" t="inlineStr">
        <is>
          <t>09/01/23</t>
        </is>
      </c>
      <c r="G73" s="5" t="inlineStr">
        <is>
          <t>08/31/24</t>
        </is>
      </c>
      <c r="H73" s="5" t="inlineStr">
        <is>
          <t>8/31/25</t>
        </is>
      </c>
      <c r="I73" s="79">
        <f>K73*C73</f>
        <v/>
      </c>
      <c r="J73" s="7" t="n">
        <v>1060.94</v>
      </c>
      <c r="K73" s="79" t="n">
        <v>10</v>
      </c>
      <c r="L73" s="8" t="n">
        <v>7.6195</v>
      </c>
      <c r="M73" s="5" t="n"/>
    </row>
    <row r="74">
      <c r="A74" s="5" t="inlineStr">
        <is>
          <t>1761</t>
        </is>
      </c>
      <c r="B74" s="5" t="inlineStr">
        <is>
          <t>A-5</t>
        </is>
      </c>
      <c r="C74" s="53" t="n">
        <v>3750</v>
      </c>
      <c r="D74" s="5" t="n"/>
      <c r="E74" s="5" t="inlineStr">
        <is>
          <t>Good Bread Inc.</t>
        </is>
      </c>
      <c r="F74" s="5" t="inlineStr">
        <is>
          <t>06/01/24</t>
        </is>
      </c>
      <c r="G74" s="5" t="inlineStr">
        <is>
          <t>05/31/25</t>
        </is>
      </c>
      <c r="H74" s="5" t="inlineStr">
        <is>
          <t>5/31/28</t>
        </is>
      </c>
      <c r="I74" s="79">
        <f>K74*C74</f>
        <v/>
      </c>
      <c r="J74" s="7" t="n">
        <v>1594</v>
      </c>
      <c r="K74" s="79" t="n">
        <v>10</v>
      </c>
      <c r="L74" s="8" t="n">
        <v>7.6195</v>
      </c>
      <c r="M74" s="5" t="n"/>
    </row>
    <row r="75">
      <c r="A75" s="5" t="inlineStr">
        <is>
          <t>1761</t>
        </is>
      </c>
      <c r="B75" s="5" t="inlineStr">
        <is>
          <t>A3</t>
        </is>
      </c>
      <c r="C75" s="53" t="n">
        <v>1250</v>
      </c>
      <c r="D75" s="5" t="n"/>
      <c r="E75" s="5" t="inlineStr">
        <is>
          <t>Santa Fe Mechanical</t>
        </is>
      </c>
      <c r="F75" s="5" t="inlineStr">
        <is>
          <t>09/01/23</t>
        </is>
      </c>
      <c r="G75" s="5" t="inlineStr">
        <is>
          <t>08/31/24</t>
        </is>
      </c>
      <c r="H75" s="5" t="inlineStr">
        <is>
          <t>8/31/25</t>
        </is>
      </c>
      <c r="I75" s="79">
        <f>K75*C75</f>
        <v/>
      </c>
      <c r="J75" s="7" t="n">
        <v>751.04</v>
      </c>
      <c r="K75" s="79" t="n">
        <v>10</v>
      </c>
      <c r="L75" s="8" t="n">
        <v>7.6195</v>
      </c>
      <c r="M75" s="5" t="n"/>
    </row>
    <row r="76">
      <c r="A76" s="5" t="inlineStr">
        <is>
          <t>1761</t>
        </is>
      </c>
      <c r="B76" s="5" t="inlineStr">
        <is>
          <t>A4</t>
        </is>
      </c>
      <c r="C76" s="53" t="n">
        <v>5000</v>
      </c>
      <c r="D76" s="5" t="n"/>
      <c r="E76" s="5" t="inlineStr">
        <is>
          <t>Santa Fe Mechanical</t>
        </is>
      </c>
      <c r="F76" s="5" t="inlineStr">
        <is>
          <t>09/01/23</t>
        </is>
      </c>
      <c r="G76" s="5" t="inlineStr">
        <is>
          <t>08/31/24</t>
        </is>
      </c>
      <c r="H76" s="5" t="inlineStr">
        <is>
          <t>8/31/25</t>
        </is>
      </c>
      <c r="I76" s="79">
        <f>K76*C76</f>
        <v/>
      </c>
      <c r="J76" s="7" t="n">
        <v>3004.17</v>
      </c>
      <c r="K76" s="79" t="n">
        <v>10</v>
      </c>
      <c r="L76" s="8" t="n">
        <v>7.6195</v>
      </c>
      <c r="M76" s="5" t="n"/>
    </row>
    <row r="77">
      <c r="A77" s="5" t="inlineStr">
        <is>
          <t>1761 (cont.)</t>
        </is>
      </c>
      <c r="B77" s="5" t="inlineStr">
        <is>
          <t>A1</t>
        </is>
      </c>
      <c r="C77" s="53" t="n">
        <v>6675</v>
      </c>
      <c r="D77" s="79" t="n"/>
      <c r="E77" s="79" t="inlineStr">
        <is>
          <t>Whatnot Ventures LLC</t>
        </is>
      </c>
      <c r="F77" s="79" t="inlineStr">
        <is>
          <t>06/01/24</t>
        </is>
      </c>
      <c r="G77" s="79" t="inlineStr">
        <is>
          <t>05/31/25</t>
        </is>
      </c>
      <c r="H77" s="79" t="inlineStr">
        <is>
          <t>5/1/26</t>
        </is>
      </c>
      <c r="I77" s="79">
        <f>K77*C77</f>
        <v/>
      </c>
      <c r="J77" s="7" t="n">
        <v>2742.31</v>
      </c>
      <c r="K77" s="79" t="n">
        <v>10</v>
      </c>
      <c r="L77" s="8" t="n">
        <v>7.6195</v>
      </c>
      <c r="M77" s="5" t="n"/>
    </row>
    <row r="78">
      <c r="A78" s="5" t="inlineStr">
        <is>
          <t>1761 (cont.)</t>
        </is>
      </c>
      <c r="B78" s="5" t="inlineStr">
        <is>
          <t>A2</t>
        </is>
      </c>
      <c r="C78" s="53" t="n">
        <v>3200</v>
      </c>
      <c r="D78" s="79" t="n"/>
      <c r="E78" s="79" t="inlineStr">
        <is>
          <t>Inland Island Brewing</t>
        </is>
      </c>
      <c r="F78" s="79" t="inlineStr">
        <is>
          <t>10/01/22</t>
        </is>
      </c>
      <c r="G78" s="79" t="inlineStr">
        <is>
          <t>09/30/24</t>
        </is>
      </c>
      <c r="H78" s="79" t="inlineStr">
        <is>
          <t>9/30/27</t>
        </is>
      </c>
      <c r="I78" s="79">
        <f>K78*C78</f>
        <v/>
      </c>
      <c r="J78" s="7" t="n">
        <v>1210.67</v>
      </c>
      <c r="K78" s="79" t="n">
        <v>10</v>
      </c>
      <c r="L78" s="8" t="n">
        <v>7.6195</v>
      </c>
      <c r="M78" s="5" t="n"/>
    </row>
    <row r="79">
      <c r="A79" s="5" t="inlineStr">
        <is>
          <t>1761 (cont.)</t>
        </is>
      </c>
      <c r="B79" s="5" t="inlineStr">
        <is>
          <t>B</t>
        </is>
      </c>
      <c r="C79" s="53" t="n">
        <v>2765</v>
      </c>
      <c r="D79" s="79" t="n"/>
      <c r="E79" s="79" t="inlineStr">
        <is>
          <t>Inland Island Brewing</t>
        </is>
      </c>
      <c r="F79" s="79" t="inlineStr">
        <is>
          <t>10/01/22</t>
        </is>
      </c>
      <c r="G79" s="79" t="inlineStr">
        <is>
          <t>09/30/24</t>
        </is>
      </c>
      <c r="H79" s="79" t="inlineStr">
        <is>
          <t>9/30/27</t>
        </is>
      </c>
      <c r="I79" s="79">
        <f>K79*C79</f>
        <v/>
      </c>
      <c r="J79" s="7" t="n">
        <v>1046.09</v>
      </c>
      <c r="K79" s="79" t="n">
        <v>10</v>
      </c>
      <c r="L79" s="8" t="n">
        <v>7.6195</v>
      </c>
      <c r="M79" s="5" t="n"/>
    </row>
    <row r="80">
      <c r="A80" s="5" t="inlineStr">
        <is>
          <t>1761 (cont.)</t>
        </is>
      </c>
      <c r="B80" s="5" t="inlineStr">
        <is>
          <t>B add on</t>
        </is>
      </c>
      <c r="C80" s="53" t="n">
        <v>1150</v>
      </c>
      <c r="D80" s="79" t="n"/>
      <c r="E80" s="79" t="inlineStr">
        <is>
          <t>Inland Island Brewing</t>
        </is>
      </c>
      <c r="F80" s="79" t="inlineStr">
        <is>
          <t>10/01/23</t>
        </is>
      </c>
      <c r="G80" s="79" t="inlineStr">
        <is>
          <t>09/30/24</t>
        </is>
      </c>
      <c r="H80" s="79" t="inlineStr">
        <is>
          <t>9/30/27</t>
        </is>
      </c>
      <c r="I80" s="79">
        <f>K80*C80</f>
        <v/>
      </c>
      <c r="J80" s="7" t="n">
        <v>598.96</v>
      </c>
      <c r="K80" s="79" t="n">
        <v>10</v>
      </c>
      <c r="L80" s="8" t="n">
        <v>7.6195</v>
      </c>
      <c r="M80" s="5" t="n"/>
    </row>
    <row r="81">
      <c r="A81" s="5" t="inlineStr">
        <is>
          <t>1761 (cont.)</t>
        </is>
      </c>
      <c r="B81" s="5" t="inlineStr">
        <is>
          <t>C&amp;D</t>
        </is>
      </c>
      <c r="C81" s="53" t="n">
        <v>6465</v>
      </c>
      <c r="D81" s="79" t="n"/>
      <c r="E81" s="79" t="inlineStr">
        <is>
          <t>Coda Coffee</t>
        </is>
      </c>
      <c r="F81" s="79" t="inlineStr">
        <is>
          <t>10/01/23</t>
        </is>
      </c>
      <c r="G81" s="79" t="inlineStr">
        <is>
          <t>09/30/24</t>
        </is>
      </c>
      <c r="H81" s="79" t="inlineStr">
        <is>
          <t>3/31/25</t>
        </is>
      </c>
      <c r="I81" s="79">
        <f>K81*C81</f>
        <v/>
      </c>
      <c r="J81" s="7" t="n">
        <v>5118.13</v>
      </c>
      <c r="K81" s="79" t="n">
        <v>10</v>
      </c>
      <c r="L81" s="8" t="n">
        <v>7.6195</v>
      </c>
      <c r="M81" s="5" t="n"/>
    </row>
    <row r="82">
      <c r="A82" s="5" t="inlineStr">
        <is>
          <t>1805</t>
        </is>
      </c>
      <c r="B82" s="5" t="inlineStr">
        <is>
          <t>A,B</t>
        </is>
      </c>
      <c r="C82" s="53" t="n">
        <v>3000</v>
      </c>
      <c r="D82" s="79" t="n"/>
      <c r="E82" s="79" t="inlineStr">
        <is>
          <t>Savory Retail Group, LLC</t>
        </is>
      </c>
      <c r="F82" s="79" t="inlineStr">
        <is>
          <t>04/01/24</t>
        </is>
      </c>
      <c r="G82" s="79" t="inlineStr">
        <is>
          <t>03/31/25</t>
        </is>
      </c>
      <c r="H82" s="79" t="inlineStr">
        <is>
          <t>03/31/30</t>
        </is>
      </c>
      <c r="I82" s="79">
        <f>K82*C82</f>
        <v/>
      </c>
      <c r="J82" s="7" t="n">
        <v>1337.5</v>
      </c>
      <c r="K82" s="79" t="n">
        <v>10</v>
      </c>
      <c r="L82" s="8" t="n">
        <v>7.6195</v>
      </c>
      <c r="M82" s="5" t="n"/>
    </row>
    <row r="83">
      <c r="A83" s="5" t="inlineStr">
        <is>
          <t>1805</t>
        </is>
      </c>
      <c r="B83" s="5" t="inlineStr">
        <is>
          <t>C</t>
        </is>
      </c>
      <c r="C83" s="53" t="n">
        <v>3000</v>
      </c>
      <c r="D83" s="79" t="n"/>
      <c r="E83" s="79" t="inlineStr">
        <is>
          <t>Savory</t>
        </is>
      </c>
      <c r="F83" s="79" t="inlineStr">
        <is>
          <t>04/01/24</t>
        </is>
      </c>
      <c r="G83" s="79" t="inlineStr">
        <is>
          <t>03/31/25</t>
        </is>
      </c>
      <c r="H83" s="79" t="inlineStr">
        <is>
          <t>03/31/30</t>
        </is>
      </c>
      <c r="I83" s="79">
        <f>K83*C83</f>
        <v/>
      </c>
      <c r="J83" s="7" t="n">
        <v>1337.5</v>
      </c>
      <c r="K83" s="79" t="n">
        <v>10</v>
      </c>
      <c r="L83" s="8" t="n">
        <v>7.6195</v>
      </c>
      <c r="M83" s="5" t="inlineStr">
        <is>
          <t>180-day notice from tenant to continue</t>
        </is>
      </c>
    </row>
    <row r="84">
      <c r="A84" s="5" t="inlineStr">
        <is>
          <t>1805</t>
        </is>
      </c>
      <c r="B84" s="5" t="inlineStr">
        <is>
          <t>D</t>
        </is>
      </c>
      <c r="C84" s="53" t="n">
        <v>2000</v>
      </c>
      <c r="D84" s="79" t="n"/>
      <c r="E84" s="79" t="inlineStr">
        <is>
          <t>Savory</t>
        </is>
      </c>
      <c r="F84" s="79" t="inlineStr">
        <is>
          <t>04/01/24</t>
        </is>
      </c>
      <c r="G84" s="79" t="inlineStr">
        <is>
          <t>03/31/25</t>
        </is>
      </c>
      <c r="H84" s="79" t="inlineStr">
        <is>
          <t>03/31/30</t>
        </is>
      </c>
      <c r="I84" s="79">
        <f>K84*C84</f>
        <v/>
      </c>
      <c r="J84" s="7" t="n">
        <v>891.67</v>
      </c>
      <c r="K84" s="79" t="n">
        <v>10</v>
      </c>
      <c r="L84" s="8" t="n">
        <v>7.6195</v>
      </c>
      <c r="M84" s="5" t="inlineStr">
        <is>
          <t>180-day notice from tenant to continue</t>
        </is>
      </c>
    </row>
    <row r="85">
      <c r="A85" s="5" t="inlineStr">
        <is>
          <t>1805</t>
        </is>
      </c>
      <c r="B85" s="5" t="inlineStr">
        <is>
          <t>E,F,G</t>
        </is>
      </c>
      <c r="C85" s="53" t="n">
        <v>6000</v>
      </c>
      <c r="D85" s="79" t="n"/>
      <c r="E85" s="79" t="inlineStr">
        <is>
          <t>Savory</t>
        </is>
      </c>
      <c r="F85" s="79" t="inlineStr">
        <is>
          <t>04/01/24</t>
        </is>
      </c>
      <c r="G85" s="79" t="inlineStr">
        <is>
          <t>03/31/25</t>
        </is>
      </c>
      <c r="H85" s="79" t="inlineStr">
        <is>
          <t>03/31/30</t>
        </is>
      </c>
      <c r="I85" s="79">
        <f>K85*C85</f>
        <v/>
      </c>
      <c r="J85" s="7" t="n">
        <v>2675</v>
      </c>
      <c r="K85" s="79" t="n">
        <v>10</v>
      </c>
      <c r="L85" s="8" t="n">
        <v>7.6195</v>
      </c>
      <c r="M85" s="5" t="inlineStr">
        <is>
          <t>180-day notice from tenant to continue</t>
        </is>
      </c>
    </row>
    <row r="86">
      <c r="A86" s="5" t="inlineStr">
        <is>
          <t>1805</t>
        </is>
      </c>
      <c r="B86" s="5" t="inlineStr">
        <is>
          <t>H</t>
        </is>
      </c>
      <c r="C86" s="53" t="n">
        <v>2000</v>
      </c>
      <c r="D86" s="79" t="n"/>
      <c r="E86" s="79" t="inlineStr">
        <is>
          <t>M.R. Solutions, Inc.</t>
        </is>
      </c>
      <c r="F86" s="79" t="inlineStr">
        <is>
          <t>08/01/23</t>
        </is>
      </c>
      <c r="G86" s="79" t="inlineStr">
        <is>
          <t>07/31/24</t>
        </is>
      </c>
      <c r="H86" s="79" t="inlineStr">
        <is>
          <t>7/31/02 [sic]</t>
        </is>
      </c>
      <c r="I86" s="79">
        <f>K86*C86</f>
        <v/>
      </c>
      <c r="J86" s="7" t="n">
        <v>1416.67</v>
      </c>
      <c r="K86" s="79" t="n">
        <v>10</v>
      </c>
      <c r="L86" s="8" t="n">
        <v>7.6195</v>
      </c>
      <c r="M86" s="5" t="n"/>
    </row>
    <row r="87">
      <c r="A87" s="5" t="inlineStr">
        <is>
          <t>1805</t>
        </is>
      </c>
      <c r="B87" s="5" t="inlineStr">
        <is>
          <t>I</t>
        </is>
      </c>
      <c r="C87" s="53" t="n">
        <v>2000</v>
      </c>
      <c r="D87" s="79" t="n"/>
      <c r="E87" s="79" t="inlineStr">
        <is>
          <t>M.R. Solutions, Inc.</t>
        </is>
      </c>
      <c r="F87" s="79" t="inlineStr">
        <is>
          <t>08/01/23</t>
        </is>
      </c>
      <c r="G87" s="79" t="inlineStr">
        <is>
          <t>07/31/24</t>
        </is>
      </c>
      <c r="H87" s="79" t="inlineStr">
        <is>
          <t>7/31/24</t>
        </is>
      </c>
      <c r="I87" s="79">
        <f>K87*C87</f>
        <v/>
      </c>
      <c r="J87" s="7" t="n">
        <v>1416.67</v>
      </c>
      <c r="K87" s="79" t="n">
        <v>10</v>
      </c>
      <c r="L87" s="8" t="n">
        <v>7.6195</v>
      </c>
      <c r="M87" s="5" t="n"/>
    </row>
    <row r="88">
      <c r="A88" s="5" t="inlineStr">
        <is>
          <t>1805</t>
        </is>
      </c>
      <c r="B88" s="5" t="inlineStr">
        <is>
          <t>J-s</t>
        </is>
      </c>
      <c r="C88" s="53" t="n">
        <v>2172</v>
      </c>
      <c r="D88" s="79" t="n"/>
      <c r="E88" s="79" t="inlineStr">
        <is>
          <t>ReEnergize</t>
        </is>
      </c>
      <c r="F88" s="79" t="inlineStr">
        <is>
          <t>06/01/23</t>
        </is>
      </c>
      <c r="G88" s="79" t="inlineStr">
        <is>
          <t>05/31/24</t>
        </is>
      </c>
      <c r="H88" s="79" t="inlineStr">
        <is>
          <t>5/31/24</t>
        </is>
      </c>
      <c r="I88" s="79">
        <f>K88*C88</f>
        <v/>
      </c>
      <c r="J88" s="7" t="n">
        <v>1035.32</v>
      </c>
      <c r="K88" s="79" t="n">
        <v>10</v>
      </c>
      <c r="L88" s="8" t="n">
        <v>7.6195</v>
      </c>
      <c r="M88" s="5" t="n"/>
    </row>
    <row r="89">
      <c r="A89" s="5" t="inlineStr">
        <is>
          <t>1805</t>
        </is>
      </c>
      <c r="B89" s="5" t="inlineStr">
        <is>
          <t>J (Ne)</t>
        </is>
      </c>
      <c r="C89" s="53" t="n">
        <v>1475</v>
      </c>
      <c r="D89" s="79" t="n"/>
      <c r="E89" s="79" t="inlineStr">
        <is>
          <t>P&amp;H Equipment</t>
        </is>
      </c>
      <c r="F89" s="79" t="inlineStr">
        <is>
          <t>09/01/23</t>
        </is>
      </c>
      <c r="G89" s="79" t="inlineStr">
        <is>
          <t>08/31/24</t>
        </is>
      </c>
      <c r="H89" s="79" t="inlineStr">
        <is>
          <t>8/31/2026</t>
        </is>
      </c>
      <c r="I89" s="79">
        <f>K89*C89</f>
        <v/>
      </c>
      <c r="J89" s="7" t="n">
        <v>798.96</v>
      </c>
      <c r="K89" s="79" t="n">
        <v>10</v>
      </c>
      <c r="L89" s="8" t="n">
        <v>7.6195</v>
      </c>
      <c r="M89" s="5" t="n"/>
    </row>
    <row r="90">
      <c r="A90" s="5" t="inlineStr">
        <is>
          <t>1805</t>
        </is>
      </c>
      <c r="B90" s="5" t="inlineStr">
        <is>
          <t>J (Nw)</t>
        </is>
      </c>
      <c r="C90" s="53" t="n">
        <v>440</v>
      </c>
      <c r="D90" s="79" t="n"/>
      <c r="E90" s="79" t="inlineStr">
        <is>
          <t>ReEnergize</t>
        </is>
      </c>
      <c r="F90" s="79" t="inlineStr">
        <is>
          <t>06/01/23</t>
        </is>
      </c>
      <c r="G90" s="79" t="inlineStr">
        <is>
          <t>05/31/24</t>
        </is>
      </c>
      <c r="H90" s="79" t="inlineStr">
        <is>
          <t>5/31/24</t>
        </is>
      </c>
      <c r="I90" s="79">
        <f>K90*C90</f>
        <v/>
      </c>
      <c r="J90" s="7" t="n">
        <v>209.74</v>
      </c>
      <c r="K90" s="79" t="n">
        <v>10</v>
      </c>
      <c r="L90" s="8" t="n">
        <v>7.6195</v>
      </c>
      <c r="M90" s="5" t="n"/>
    </row>
    <row r="91">
      <c r="A91" s="5" t="inlineStr">
        <is>
          <t>1805</t>
        </is>
      </c>
      <c r="B91" s="5" t="inlineStr">
        <is>
          <t>K</t>
        </is>
      </c>
      <c r="C91" s="53" t="n">
        <v>1325</v>
      </c>
      <c r="D91" s="79" t="n"/>
      <c r="E91" s="79" t="inlineStr">
        <is>
          <t>ReEnergize</t>
        </is>
      </c>
      <c r="F91" s="79" t="inlineStr">
        <is>
          <t>06/01/23</t>
        </is>
      </c>
      <c r="G91" s="79" t="inlineStr">
        <is>
          <t>05/31/24</t>
        </is>
      </c>
      <c r="H91" s="79" t="inlineStr">
        <is>
          <t>5/31/24</t>
        </is>
      </c>
      <c r="I91" s="79">
        <f>K91*C91</f>
        <v/>
      </c>
      <c r="J91" s="7" t="n">
        <v>631.58</v>
      </c>
      <c r="K91" s="79" t="n">
        <v>10</v>
      </c>
      <c r="L91" s="8" t="n">
        <v>7.6195</v>
      </c>
      <c r="M91" s="5" t="n"/>
    </row>
    <row r="92">
      <c r="A92" s="5" t="inlineStr">
        <is>
          <t>1805</t>
        </is>
      </c>
      <c r="B92" s="5" t="inlineStr">
        <is>
          <t>K office</t>
        </is>
      </c>
      <c r="C92" s="53" t="n">
        <v>680</v>
      </c>
      <c r="D92" s="79" t="n"/>
      <c r="E92" s="79" t="inlineStr">
        <is>
          <t>ReEnergize</t>
        </is>
      </c>
      <c r="F92" s="79" t="inlineStr">
        <is>
          <t>06/01/23</t>
        </is>
      </c>
      <c r="G92" s="79" t="inlineStr">
        <is>
          <t>05/31/24</t>
        </is>
      </c>
      <c r="H92" s="79" t="inlineStr">
        <is>
          <t>5/31/24</t>
        </is>
      </c>
      <c r="I92" s="79">
        <f>K92*C92</f>
        <v/>
      </c>
      <c r="J92" s="7" t="n">
        <v>324.13</v>
      </c>
      <c r="K92" s="79" t="n">
        <v>10</v>
      </c>
      <c r="L92" s="8" t="n">
        <v>7.6195</v>
      </c>
      <c r="M92" s="5" t="n"/>
    </row>
    <row r="93">
      <c r="A93" s="5" t="inlineStr">
        <is>
          <t>1805</t>
        </is>
      </c>
      <c r="B93" s="5" t="inlineStr">
        <is>
          <t>L</t>
        </is>
      </c>
      <c r="C93" s="53" t="n">
        <v>2005</v>
      </c>
      <c r="D93" s="79" t="n"/>
      <c r="E93" s="79" t="inlineStr">
        <is>
          <t>ReEnergize</t>
        </is>
      </c>
      <c r="F93" s="79" t="inlineStr">
        <is>
          <t>06/01/23</t>
        </is>
      </c>
      <c r="G93" s="79" t="inlineStr">
        <is>
          <t>05/31/24</t>
        </is>
      </c>
      <c r="H93" s="79" t="inlineStr">
        <is>
          <t>5/31/24</t>
        </is>
      </c>
      <c r="I93" s="79">
        <f>K93*C93</f>
        <v/>
      </c>
      <c r="J93" s="7" t="n">
        <v>955.72</v>
      </c>
      <c r="K93" s="79" t="n">
        <v>10</v>
      </c>
      <c r="L93" s="8" t="n">
        <v>7.6195</v>
      </c>
      <c r="M93" s="5" t="n"/>
    </row>
    <row r="94">
      <c r="A94" s="5" t="inlineStr">
        <is>
          <t>1805</t>
        </is>
      </c>
      <c r="B94" s="5" t="inlineStr">
        <is>
          <t>M</t>
        </is>
      </c>
      <c r="C94" s="53" t="n">
        <v>3005</v>
      </c>
      <c r="D94" s="79" t="n"/>
      <c r="E94" s="79" t="inlineStr">
        <is>
          <t>Savory Spice</t>
        </is>
      </c>
      <c r="F94" s="79" t="inlineStr">
        <is>
          <t>6/1/2024</t>
        </is>
      </c>
      <c r="G94" s="79" t="inlineStr">
        <is>
          <t>5/31/2025</t>
        </is>
      </c>
      <c r="H94" s="79" t="inlineStr">
        <is>
          <t>3/31/27 / 3/31/30</t>
        </is>
      </c>
      <c r="I94" s="79">
        <f>K94*C94</f>
        <v/>
      </c>
      <c r="J94" s="7" t="n">
        <v>3503.2</v>
      </c>
      <c r="K94" s="79" t="n">
        <v>10</v>
      </c>
      <c r="L94" s="8" t="n">
        <v>7.6195</v>
      </c>
      <c r="M94" s="5" t="inlineStr">
        <is>
          <t>Rent shown w/ $1,595.15 add'l figure in source</t>
        </is>
      </c>
    </row>
    <row r="95">
      <c r="A95" s="5" t="inlineStr">
        <is>
          <t>1805</t>
        </is>
      </c>
      <c r="B95" s="5" t="inlineStr">
        <is>
          <t>N</t>
        </is>
      </c>
      <c r="C95" s="53" t="n">
        <v>3000</v>
      </c>
      <c r="D95" s="79" t="n"/>
      <c r="E95" s="79" t="inlineStr">
        <is>
          <t>Harlan</t>
        </is>
      </c>
      <c r="F95" s="79" t="inlineStr">
        <is>
          <t>09/01/23</t>
        </is>
      </c>
      <c r="G95" s="79" t="inlineStr">
        <is>
          <t>08/31/24</t>
        </is>
      </c>
      <c r="H95" s="79" t="n"/>
      <c r="I95" s="79">
        <f>K95*C95</f>
        <v/>
      </c>
      <c r="J95" s="7" t="n">
        <v>375</v>
      </c>
      <c r="K95" s="79" t="n">
        <v>10</v>
      </c>
      <c r="L95" s="8" t="n">
        <v>7.6195</v>
      </c>
      <c r="M95" s="5" t="inlineStr">
        <is>
          <t>Month-to-month, roll continues (Hal Harlan 1-18-17)</t>
        </is>
      </c>
    </row>
    <row r="96">
      <c r="A96" s="5" t="inlineStr">
        <is>
          <t>1805</t>
        </is>
      </c>
      <c r="B96" s="5" t="inlineStr">
        <is>
          <t>O1, O2, O3</t>
        </is>
      </c>
      <c r="C96" s="53" t="n">
        <v>9000</v>
      </c>
      <c r="D96" s="79" t="n"/>
      <c r="E96" s="79" t="inlineStr">
        <is>
          <t>Coda Coffee</t>
        </is>
      </c>
      <c r="F96" s="79" t="inlineStr">
        <is>
          <t>09/01/23</t>
        </is>
      </c>
      <c r="G96" s="79" t="inlineStr">
        <is>
          <t>08/31/24</t>
        </is>
      </c>
      <c r="H96" s="79" t="inlineStr">
        <is>
          <t>8/31/24</t>
        </is>
      </c>
      <c r="I96" s="79">
        <f>K96*C96</f>
        <v/>
      </c>
      <c r="J96" s="7" t="n">
        <v>7125</v>
      </c>
      <c r="K96" s="79" t="n">
        <v>10</v>
      </c>
      <c r="L96" s="8" t="n">
        <v>7.6195</v>
      </c>
      <c r="M96" s="5" t="n"/>
    </row>
    <row r="97">
      <c r="A97" s="9" t="inlineStr">
        <is>
          <t>WAREHOUSE TOTALS</t>
        </is>
      </c>
      <c r="B97" s="9" t="n"/>
      <c r="C97" s="10">
        <f>SUM(C35:C96)</f>
        <v/>
      </c>
      <c r="D97" s="10" t="n">
        <v>650.92</v>
      </c>
      <c r="E97" s="9" t="n"/>
      <c r="F97" s="9" t="n"/>
      <c r="G97" s="9" t="n"/>
      <c r="H97" s="9" t="n"/>
      <c r="I97" s="80">
        <f>SUM(I35:I96)</f>
        <v/>
      </c>
      <c r="J97" s="9" t="inlineStr">
        <is>
          <t>$107,996.75</t>
        </is>
      </c>
      <c r="K97" s="80">
        <f>AVERAGE(K35:K96)</f>
        <v/>
      </c>
      <c r="L97" s="9" t="n"/>
      <c r="M97" s="9" t="inlineStr">
        <is>
          <t>Warehouse totals per rent roll</t>
        </is>
      </c>
    </row>
    <row r="98">
      <c r="A98" s="9" t="inlineStr">
        <is>
          <t>BUILDING TOTAL (Office+Wse)</t>
        </is>
      </c>
      <c r="B98" s="9" t="n"/>
      <c r="C98" s="10">
        <f>C97+C34</f>
        <v/>
      </c>
      <c r="D98" s="10" t="n">
        <v>1964.12</v>
      </c>
      <c r="E98" s="9" t="n"/>
      <c r="F98" s="9" t="n"/>
      <c r="G98" s="9" t="n"/>
      <c r="H98" s="9" t="n"/>
      <c r="I98" s="80">
        <f>I97+I34</f>
        <v/>
      </c>
      <c r="J98" s="9" t="inlineStr">
        <is>
          <t>$115,474.89</t>
        </is>
      </c>
      <c r="K98" s="9" t="n"/>
      <c r="L98" s="9" t="n"/>
      <c r="M98" s="9" t="inlineStr">
        <is>
          <t>Building totals per rent roll</t>
        </is>
      </c>
    </row>
    <row r="99">
      <c r="A99" s="5" t="inlineStr">
        <is>
          <t>OUTSIDE/STORAGE</t>
        </is>
      </c>
      <c r="B99" s="5" t="inlineStr">
        <is>
          <t>Franklin - 5898 Franklin (10,000 SF)</t>
        </is>
      </c>
      <c r="C99" s="14" t="n">
        <v>10000</v>
      </c>
      <c r="D99" s="14" t="n"/>
      <c r="E99" s="14" t="inlineStr">
        <is>
          <t>Keith Werkheiser</t>
        </is>
      </c>
      <c r="F99" s="14" t="inlineStr">
        <is>
          <t>12/01/23</t>
        </is>
      </c>
      <c r="G99" s="14" t="inlineStr">
        <is>
          <t>mo to mo</t>
        </is>
      </c>
      <c r="H99" s="14" t="inlineStr">
        <is>
          <t>mo to mo</t>
        </is>
      </c>
      <c r="I99" s="14">
        <f>(12*1225)</f>
        <v/>
      </c>
      <c r="J99" s="5" t="n"/>
      <c r="K99" s="5" t="n"/>
      <c r="L99" s="5" t="n"/>
      <c r="M99" s="5" t="inlineStr">
        <is>
          <t>Lease document for this parcel</t>
        </is>
      </c>
    </row>
    <row r="100">
      <c r="A100" s="5" t="inlineStr">
        <is>
          <t>OUTSIDE/STORAGE</t>
        </is>
      </c>
      <c r="B100" s="5" t="inlineStr">
        <is>
          <t>Franklin - 5898 Franklin (6,375 SF)</t>
        </is>
      </c>
      <c r="C100" s="14" t="n">
        <v>6375</v>
      </c>
      <c r="D100" s="14" t="n"/>
      <c r="E100" s="14" t="inlineStr">
        <is>
          <t>Keith Werkheiser</t>
        </is>
      </c>
      <c r="F100" s="14" t="inlineStr">
        <is>
          <t>05/01/23</t>
        </is>
      </c>
      <c r="G100" s="14" t="inlineStr">
        <is>
          <t>04/30/25</t>
        </is>
      </c>
      <c r="H100" s="14" t="inlineStr">
        <is>
          <t>4/30/28</t>
        </is>
      </c>
      <c r="I100" s="14">
        <f>(12*1275)</f>
        <v/>
      </c>
      <c r="J100" s="5" t="n"/>
      <c r="K100" s="5" t="n"/>
      <c r="L100" s="5" t="n"/>
      <c r="M100" s="5" t="n"/>
    </row>
    <row r="101">
      <c r="A101" s="5" t="inlineStr">
        <is>
          <t>OUTSIDE/STORAGE</t>
        </is>
      </c>
      <c r="B101" s="5" t="inlineStr">
        <is>
          <t>Franklin (500 SF)</t>
        </is>
      </c>
      <c r="C101" s="14" t="n">
        <v>500</v>
      </c>
      <c r="D101" s="14" t="n"/>
      <c r="E101" s="14" t="inlineStr">
        <is>
          <t>Colorado Construction Cleaning</t>
        </is>
      </c>
      <c r="F101" s="14" t="inlineStr">
        <is>
          <t>03/01/22</t>
        </is>
      </c>
      <c r="G101" s="14" t="inlineStr">
        <is>
          <t>mo to mo</t>
        </is>
      </c>
      <c r="H101" s="14" t="n"/>
      <c r="I101" s="14" t="n">
        <v>50</v>
      </c>
      <c r="J101" s="5" t="n"/>
      <c r="K101" s="5" t="n"/>
      <c r="L101" s="5" t="n"/>
      <c r="M101" s="5" t="n"/>
    </row>
    <row r="102">
      <c r="A102" s="5" t="inlineStr">
        <is>
          <t>OUTSIDE/STORAGE</t>
        </is>
      </c>
      <c r="B102" s="5" t="inlineStr">
        <is>
          <t>1900 E. 58th (1,000 SF)</t>
        </is>
      </c>
      <c r="C102" s="14" t="n">
        <v>1000</v>
      </c>
      <c r="D102" s="14" t="n"/>
      <c r="E102" s="14" t="inlineStr">
        <is>
          <t>P&amp;H Equipment</t>
        </is>
      </c>
      <c r="F102" s="14" t="n"/>
      <c r="G102" s="14" t="n"/>
      <c r="H102" s="14" t="n"/>
      <c r="I102" s="14" t="n"/>
      <c r="J102" s="5" t="n"/>
      <c r="K102" s="5" t="n"/>
      <c r="L102" s="5" t="n"/>
      <c r="M102" s="5" t="n"/>
    </row>
    <row r="103">
      <c r="A103" s="5" t="inlineStr">
        <is>
          <t>OUTSIDE/STORAGE</t>
        </is>
      </c>
      <c r="B103" s="5" t="inlineStr">
        <is>
          <t>Mapleton (1,000 SF)</t>
        </is>
      </c>
      <c r="C103" s="14" t="n">
        <v>1000</v>
      </c>
      <c r="D103" s="14" t="n"/>
      <c r="E103" s="14" t="inlineStr">
        <is>
          <t>P&amp;H Equipment</t>
        </is>
      </c>
      <c r="F103" s="14" t="n"/>
      <c r="G103" s="14" t="n"/>
      <c r="H103" s="14" t="n"/>
      <c r="I103" s="14" t="n"/>
      <c r="J103" s="5" t="n"/>
      <c r="K103" s="5" t="n"/>
      <c r="L103" s="5" t="n"/>
      <c r="M103" s="5" t="n"/>
    </row>
    <row r="104">
      <c r="A104" s="5" t="inlineStr">
        <is>
          <t>OUTSIDE/STORAGE</t>
        </is>
      </c>
      <c r="B104" s="5" t="inlineStr">
        <is>
          <t>Hillside B - 5952 Franklin (17,447.77 SF)</t>
        </is>
      </c>
      <c r="C104" s="14" t="n">
        <v>17447.77</v>
      </c>
      <c r="D104" s="14" t="n"/>
      <c r="E104" s="14" t="inlineStr">
        <is>
          <t>Lobos Structures, LLC.</t>
        </is>
      </c>
      <c r="F104" s="14" t="inlineStr">
        <is>
          <t>07/01/23</t>
        </is>
      </c>
      <c r="G104" s="14" t="inlineStr">
        <is>
          <t>06/30/24</t>
        </is>
      </c>
      <c r="H104" s="14" t="inlineStr">
        <is>
          <t>6/30/24</t>
        </is>
      </c>
      <c r="I104" s="14" t="n">
        <v>363.49</v>
      </c>
      <c r="J104" s="5" t="n"/>
      <c r="K104" s="5" t="n"/>
      <c r="L104" s="5" t="n"/>
      <c r="M104" s="5" t="n"/>
    </row>
    <row r="105">
      <c r="A105" s="5" t="inlineStr">
        <is>
          <t>OUTSIDE/STORAGE</t>
        </is>
      </c>
      <c r="B105" s="5" t="inlineStr">
        <is>
          <t>Hillside B - 5952 Franklin (17,447.77 SF) #2</t>
        </is>
      </c>
      <c r="C105" s="14" t="n">
        <v>17447.77</v>
      </c>
      <c r="D105" s="14" t="n"/>
      <c r="E105" s="14" t="inlineStr">
        <is>
          <t>Lobos Structures, LLC.</t>
        </is>
      </c>
      <c r="F105" s="14" t="inlineStr">
        <is>
          <t>07/01/23</t>
        </is>
      </c>
      <c r="G105" s="14" t="inlineStr">
        <is>
          <t>06/30/24</t>
        </is>
      </c>
      <c r="H105" s="14" t="inlineStr">
        <is>
          <t>6/30/24</t>
        </is>
      </c>
      <c r="I105" s="14" t="n">
        <v>363.49</v>
      </c>
      <c r="J105" s="5" t="n"/>
      <c r="K105" s="5" t="n"/>
      <c r="L105" s="5" t="n"/>
      <c r="M105" s="5" t="n"/>
    </row>
    <row r="106">
      <c r="A106" s="5" t="inlineStr">
        <is>
          <t>OUTSIDE/STORAGE</t>
        </is>
      </c>
      <c r="B106" s="5" t="inlineStr">
        <is>
          <t>Yard A (5,730 SF)</t>
        </is>
      </c>
      <c r="C106" s="14" t="n">
        <v>5730</v>
      </c>
      <c r="D106" s="14" t="n"/>
      <c r="E106" s="14" t="inlineStr">
        <is>
          <t>Happel &amp; Associates</t>
        </is>
      </c>
      <c r="F106" s="14" t="inlineStr">
        <is>
          <t>09/01/23</t>
        </is>
      </c>
      <c r="G106" s="14" t="inlineStr">
        <is>
          <t>08/31/24</t>
        </is>
      </c>
      <c r="H106" s="14" t="n"/>
      <c r="I106" s="14" t="n">
        <v>210.1</v>
      </c>
      <c r="J106" s="5" t="n"/>
      <c r="K106" s="5" t="n"/>
      <c r="L106" s="5" t="n"/>
      <c r="M106" s="5" t="n"/>
    </row>
    <row r="107">
      <c r="A107" s="5" t="inlineStr">
        <is>
          <t>OUTSIDE/STORAGE</t>
        </is>
      </c>
      <c r="B107" s="5" t="inlineStr">
        <is>
          <t>Yard C (17,000 SF)</t>
        </is>
      </c>
      <c r="C107" s="14" t="n">
        <v>17000</v>
      </c>
      <c r="D107" s="14" t="n"/>
      <c r="E107" s="14" t="inlineStr">
        <is>
          <t>Harlan</t>
        </is>
      </c>
      <c r="F107" s="14" t="inlineStr">
        <is>
          <t>05/31/25</t>
        </is>
      </c>
      <c r="G107" s="14" t="inlineStr">
        <is>
          <t>5/31/25</t>
        </is>
      </c>
      <c r="H107" s="14" t="n"/>
      <c r="I107" s="14" t="n">
        <v>411.25</v>
      </c>
      <c r="J107" s="5" t="n"/>
      <c r="K107" s="5" t="n"/>
      <c r="L107" s="5" t="n"/>
      <c r="M107" s="5" t="inlineStr">
        <is>
          <t>Yard B listed with no data (8/31/25 term ref)</t>
        </is>
      </c>
    </row>
    <row r="108">
      <c r="A108" s="5" t="inlineStr">
        <is>
          <t>OUTSIDE/STORAGE</t>
        </is>
      </c>
      <c r="B108" s="5" t="inlineStr">
        <is>
          <t>Yard C (5,000 SF)</t>
        </is>
      </c>
      <c r="C108" s="14" t="n">
        <v>5000</v>
      </c>
      <c r="D108" s="14" t="n"/>
      <c r="E108" s="14" t="inlineStr">
        <is>
          <t>P&amp;H Equipment</t>
        </is>
      </c>
      <c r="F108" s="14" t="inlineStr">
        <is>
          <t>09/01/23</t>
        </is>
      </c>
      <c r="G108" s="14" t="inlineStr">
        <is>
          <t>08/31/24</t>
        </is>
      </c>
      <c r="H108" s="14" t="n"/>
      <c r="I108" s="14" t="n">
        <v>104.16</v>
      </c>
      <c r="J108" s="5" t="n"/>
      <c r="K108" s="5" t="n"/>
      <c r="L108" s="5" t="n"/>
      <c r="M108" s="5" t="inlineStr">
        <is>
          <t>All of P&amp;H under one yard, D</t>
        </is>
      </c>
    </row>
    <row r="109">
      <c r="A109" s="5" t="inlineStr">
        <is>
          <t>OUTSIDE/STORAGE</t>
        </is>
      </c>
      <c r="B109" s="5" t="inlineStr">
        <is>
          <t>Yard D (17,825 SF)</t>
        </is>
      </c>
      <c r="C109" s="14" t="n">
        <v>17825</v>
      </c>
      <c r="D109" s="14" t="n"/>
      <c r="E109" s="14" t="inlineStr">
        <is>
          <t>P &amp; H Equipment (clean dirt)</t>
        </is>
      </c>
      <c r="F109" s="14" t="inlineStr">
        <is>
          <t>09/01/23</t>
        </is>
      </c>
      <c r="G109" s="14" t="inlineStr">
        <is>
          <t>08/31/24</t>
        </is>
      </c>
      <c r="H109" s="14" t="inlineStr">
        <is>
          <t>8/31/26</t>
        </is>
      </c>
      <c r="I109" s="14" t="n">
        <v>2499.86</v>
      </c>
      <c r="J109" s="5" t="n"/>
      <c r="K109" s="5" t="n"/>
      <c r="L109" s="5" t="n"/>
      <c r="M109" s="5" t="n"/>
    </row>
    <row r="110">
      <c r="A110" s="5" t="inlineStr">
        <is>
          <t>OUTSIDE/STORAGE</t>
        </is>
      </c>
      <c r="B110" s="5" t="inlineStr">
        <is>
          <t>Yard E (14,500 SF)</t>
        </is>
      </c>
      <c r="C110" s="14" t="n">
        <v>14500</v>
      </c>
      <c r="D110" s="14" t="n"/>
      <c r="E110" s="14" t="inlineStr">
        <is>
          <t>P &amp; H Equipment (4 trucks)</t>
        </is>
      </c>
      <c r="F110" s="14" t="inlineStr">
        <is>
          <t>09/01/23</t>
        </is>
      </c>
      <c r="G110" s="14" t="inlineStr">
        <is>
          <t>08/31/24</t>
        </is>
      </c>
      <c r="H110" s="14" t="inlineStr">
        <is>
          <t>8/31/26</t>
        </is>
      </c>
      <c r="I110" s="14" t="n"/>
      <c r="J110" s="5" t="n"/>
      <c r="K110" s="5" t="n"/>
      <c r="L110" s="5" t="n"/>
      <c r="M110" s="5" t="n"/>
    </row>
    <row r="111">
      <c r="A111" s="5" t="inlineStr">
        <is>
          <t>OUTSIDE/STORAGE</t>
        </is>
      </c>
      <c r="B111" s="5" t="inlineStr">
        <is>
          <t>Yard F (29,338 SF)</t>
        </is>
      </c>
      <c r="C111" s="14" t="n">
        <v>29338</v>
      </c>
      <c r="D111" s="14" t="n"/>
      <c r="E111" s="14" t="inlineStr">
        <is>
          <t>P&amp;H Equipment</t>
        </is>
      </c>
      <c r="F111" s="14" t="inlineStr">
        <is>
          <t>09/01/23</t>
        </is>
      </c>
      <c r="G111" s="14" t="inlineStr">
        <is>
          <t>08/31/24</t>
        </is>
      </c>
      <c r="H111" s="14" t="inlineStr">
        <is>
          <t>8/31/26</t>
        </is>
      </c>
      <c r="I111" s="14" t="n"/>
      <c r="J111" s="5" t="n"/>
      <c r="K111" s="5" t="n"/>
      <c r="L111" s="5" t="n"/>
      <c r="M111" s="5" t="n"/>
    </row>
    <row r="112">
      <c r="A112" s="5" t="inlineStr">
        <is>
          <t>OUTSIDE/STORAGE</t>
        </is>
      </c>
      <c r="B112" s="5" t="inlineStr">
        <is>
          <t>Yard G (6,375 SF)</t>
        </is>
      </c>
      <c r="C112" s="14" t="n">
        <v>6375</v>
      </c>
      <c r="D112" s="14" t="n"/>
      <c r="E112" s="14" t="inlineStr">
        <is>
          <t>Vacant</t>
        </is>
      </c>
      <c r="F112" s="14" t="n"/>
      <c r="G112" s="14" t="n"/>
      <c r="H112" s="14" t="n"/>
      <c r="I112" s="14" t="n"/>
      <c r="J112" s="5" t="n"/>
      <c r="K112" s="5" t="n"/>
      <c r="L112" s="5" t="n"/>
      <c r="M112" s="5" t="n"/>
    </row>
    <row r="113">
      <c r="A113" s="9" t="inlineStr">
        <is>
          <t>OUTSIDE/STORAGE TOTALS</t>
        </is>
      </c>
      <c r="B113" s="9" t="n"/>
      <c r="C113" s="10">
        <f>SUM(C99:C112)</f>
        <v/>
      </c>
      <c r="D113" s="10" t="n">
        <v>0</v>
      </c>
      <c r="E113" s="9" t="n"/>
      <c r="F113" s="9" t="n"/>
      <c r="G113" s="9" t="n"/>
      <c r="H113" s="9" t="n"/>
      <c r="I113" s="9" t="inlineStr">
        <is>
          <t>$3,487.08</t>
        </is>
      </c>
      <c r="J113" s="9" t="n"/>
      <c r="K113" s="9" t="n"/>
      <c r="L113" s="9" t="n"/>
      <c r="M113" s="9" t="inlineStr">
        <is>
          <t>Outside/storage totals per rent roll</t>
        </is>
      </c>
    </row>
    <row r="114">
      <c r="A114" s="9" t="inlineStr">
        <is>
          <t>PROJECT TOTALS</t>
        </is>
      </c>
      <c r="B114" s="9" t="n"/>
      <c r="C114" s="10">
        <f>C113+C98</f>
        <v/>
      </c>
      <c r="D114" s="10" t="n">
        <v>1964.12</v>
      </c>
      <c r="E114" s="9" t="n"/>
      <c r="F114" s="9" t="n"/>
      <c r="G114" s="9" t="n"/>
      <c r="H114" s="9" t="n"/>
      <c r="I114" s="9" t="inlineStr">
        <is>
          <t>$248,898.20</t>
        </is>
      </c>
      <c r="J114" s="9" t="inlineStr">
        <is>
          <t>$115,474.89</t>
        </is>
      </c>
      <c r="K114" s="9" t="n"/>
      <c r="L114" s="9" t="n"/>
      <c r="M114" s="9" t="inlineStr">
        <is>
          <t>Project (bldg+outside) totals per rent roll</t>
        </is>
      </c>
    </row>
    <row r="115">
      <c r="A115" s="5" t="inlineStr">
        <is>
          <t>BASEMENT (5800)</t>
        </is>
      </c>
      <c r="B115" s="5" t="inlineStr">
        <is>
          <t>Accordian room</t>
        </is>
      </c>
      <c r="C115" s="6" t="n">
        <v>342.25</v>
      </c>
      <c r="D115" s="5" t="n"/>
      <c r="E115" s="5" t="inlineStr">
        <is>
          <t>Vacant</t>
        </is>
      </c>
      <c r="F115" s="5" t="n"/>
      <c r="G115" s="5" t="n"/>
      <c r="H115" s="5" t="n"/>
      <c r="I115" s="5" t="n"/>
      <c r="J115" s="5" t="n"/>
      <c r="K115" s="5" t="n"/>
      <c r="L115" s="5" t="n"/>
      <c r="M115" s="5" t="n"/>
    </row>
    <row r="116">
      <c r="A116" s="5" t="inlineStr">
        <is>
          <t>BASEMENT (5800)</t>
        </is>
      </c>
      <c r="B116" s="5" t="inlineStr">
        <is>
          <t>(50 SF)</t>
        </is>
      </c>
      <c r="C116" s="6" t="n">
        <v>50</v>
      </c>
      <c r="D116" s="5" t="n"/>
      <c r="E116" s="5" t="inlineStr">
        <is>
          <t>Charles Pressley</t>
        </is>
      </c>
      <c r="F116" s="5" t="inlineStr">
        <is>
          <t>06/30/23</t>
        </is>
      </c>
      <c r="G116" s="5" t="inlineStr">
        <is>
          <t>06/30/24</t>
        </is>
      </c>
      <c r="H116" s="5" t="n"/>
      <c r="I116" s="7" t="n">
        <v>113</v>
      </c>
      <c r="J116" s="5" t="n"/>
      <c r="K116" s="5" t="n"/>
      <c r="L116" s="5" t="n"/>
      <c r="M116" s="5" t="n"/>
    </row>
    <row r="117">
      <c r="A117" s="5" t="inlineStr">
        <is>
          <t>BASEMENT (5800)</t>
        </is>
      </c>
      <c r="B117" s="5" t="inlineStr">
        <is>
          <t>(250 SF)</t>
        </is>
      </c>
      <c r="C117" s="6" t="n">
        <v>250</v>
      </c>
      <c r="D117" s="5" t="n"/>
      <c r="E117" s="5" t="inlineStr">
        <is>
          <t>S&amp;R Environmental Consulting</t>
        </is>
      </c>
      <c r="F117" s="5" t="n"/>
      <c r="G117" s="5" t="inlineStr">
        <is>
          <t>11/30/24</t>
        </is>
      </c>
      <c r="H117" s="5" t="n"/>
      <c r="I117" s="7" t="n">
        <v>59.28</v>
      </c>
      <c r="J117" s="7" t="n">
        <v>0</v>
      </c>
      <c r="K117" s="5" t="n"/>
      <c r="L117" s="5" t="n"/>
      <c r="M117" s="5" t="inlineStr">
        <is>
          <t>Contacted for renewal; renewing to 11/30/26; pays 1 yr in advance</t>
        </is>
      </c>
    </row>
    <row r="118">
      <c r="A118" s="5" t="inlineStr">
        <is>
          <t>BASEMENT (5800)</t>
        </is>
      </c>
      <c r="B118" s="5" t="inlineStr">
        <is>
          <t>(150 SF)</t>
        </is>
      </c>
      <c r="C118" s="6" t="n">
        <v>150</v>
      </c>
      <c r="D118" s="5" t="n"/>
      <c r="E118" s="5" t="inlineStr">
        <is>
          <t>Weil Construction</t>
        </is>
      </c>
      <c r="F118" s="5" t="inlineStr">
        <is>
          <t>09/01/22</t>
        </is>
      </c>
      <c r="G118" s="5" t="inlineStr">
        <is>
          <t>08/31/24</t>
        </is>
      </c>
      <c r="H118" s="5" t="inlineStr">
        <is>
          <t>8/31/24</t>
        </is>
      </c>
      <c r="I118" s="7" t="n">
        <v>71.06999999999999</v>
      </c>
      <c r="J118" s="5" t="n"/>
      <c r="K118" s="5" t="n"/>
      <c r="L118" s="5" t="n"/>
      <c r="M118" s="5" t="n"/>
    </row>
    <row r="119">
      <c r="A119" s="5" t="inlineStr">
        <is>
          <t>BASEMENT (5800)</t>
        </is>
      </c>
      <c r="B119" s="5" t="inlineStr">
        <is>
          <t>(50 SF)</t>
        </is>
      </c>
      <c r="C119" s="6" t="n">
        <v>50</v>
      </c>
      <c r="D119" s="6" t="n"/>
      <c r="E119" s="5" t="inlineStr">
        <is>
          <t>Vacant</t>
        </is>
      </c>
      <c r="F119" s="5" t="n"/>
      <c r="G119" s="5" t="n"/>
      <c r="H119" s="5" t="n"/>
      <c r="I119" s="5" t="n"/>
      <c r="J119" s="5" t="n"/>
      <c r="K119" s="5" t="n"/>
      <c r="L119" s="5" t="n"/>
      <c r="M119" s="5" t="n"/>
    </row>
    <row r="120">
      <c r="A120" s="5" t="inlineStr">
        <is>
          <t>BASEMENT (5800)</t>
        </is>
      </c>
      <c r="B120" s="5" t="inlineStr">
        <is>
          <t>(1,750 SF)</t>
        </is>
      </c>
      <c r="C120" s="6" t="n">
        <v>1750</v>
      </c>
      <c r="D120" s="5" t="n"/>
      <c r="E120" s="5" t="inlineStr">
        <is>
          <t>Nikki's Costume Closet</t>
        </is>
      </c>
      <c r="F120" s="5" t="inlineStr">
        <is>
          <t>10/01/21</t>
        </is>
      </c>
      <c r="G120" s="5" t="inlineStr">
        <is>
          <t>9/30/2023</t>
        </is>
      </c>
      <c r="H120" s="5" t="inlineStr">
        <is>
          <t>9/30/23</t>
        </is>
      </c>
      <c r="I120" s="7" t="n">
        <v>993.4</v>
      </c>
      <c r="J120" s="5" t="n"/>
      <c r="K120" s="5" t="n"/>
      <c r="L120" s="5" t="n"/>
      <c r="M120" s="5" t="inlineStr">
        <is>
          <t>Perpetual renewal at 1.5%/yr</t>
        </is>
      </c>
    </row>
    <row r="121">
      <c r="A121" s="9" t="inlineStr">
        <is>
          <t>BASEMENT TOTALS</t>
        </is>
      </c>
      <c r="B121" s="9" t="n"/>
      <c r="C121" s="10">
        <f>SUM(C115:C120)</f>
        <v/>
      </c>
      <c r="D121" s="10" t="n">
        <v>392.25</v>
      </c>
      <c r="E121" s="9" t="n"/>
      <c r="F121" s="9" t="n"/>
      <c r="G121" s="9" t="n"/>
      <c r="H121" s="9" t="n"/>
      <c r="I121" s="9" t="inlineStr">
        <is>
          <t>$249,891.60</t>
        </is>
      </c>
      <c r="J121" s="9" t="inlineStr">
        <is>
          <t>$115,474.89</t>
        </is>
      </c>
      <c r="K121" s="9" t="n"/>
      <c r="L121" s="9" t="n"/>
      <c r="M121" s="9" t="inlineStr">
        <is>
          <t>Grand rent roll totals (incl. basement) per rent roll</t>
        </is>
      </c>
    </row>
    <row r="123">
      <c r="A123" s="11" t="inlineStr">
        <is>
          <t>OCCUPANCY SUMMARY (per rent roll)</t>
        </is>
      </c>
    </row>
    <row r="124" ht="25.5" customHeight="1" s="66">
      <c r="A124" s="4" t="inlineStr">
        <is>
          <t>Category</t>
        </is>
      </c>
      <c r="B124" s="4" t="inlineStr">
        <is>
          <t>Total SF</t>
        </is>
      </c>
      <c r="C124" s="21" t="inlineStr">
        <is>
          <t>Market Rent /SF</t>
        </is>
      </c>
      <c r="D124" s="4" t="inlineStr">
        <is>
          <t>Occupied SF</t>
        </is>
      </c>
      <c r="E124" s="21" t="inlineStr">
        <is>
          <t>Market Rent Annual</t>
        </is>
      </c>
      <c r="F124" s="4" t="inlineStr">
        <is>
          <t>% Occupied</t>
        </is>
      </c>
      <c r="I124" s="40" t="inlineStr">
        <is>
          <t>Market Rent Annual</t>
        </is>
      </c>
    </row>
    <row r="125">
      <c r="A125" s="5" t="inlineStr">
        <is>
          <t>Office (5800/5802)</t>
        </is>
      </c>
      <c r="B125" s="6" t="n">
        <v>19055.04</v>
      </c>
      <c r="C125" s="70">
        <f>K34</f>
        <v/>
      </c>
      <c r="D125" s="70" t="n">
        <v>17741.84</v>
      </c>
      <c r="E125" s="70" t="inlineStr">
        <is>
          <t>6.89%</t>
        </is>
      </c>
      <c r="F125" s="70" t="inlineStr">
        <is>
          <t>93.11%</t>
        </is>
      </c>
      <c r="G125" s="82" t="n"/>
      <c r="H125" s="82" t="n"/>
      <c r="I125" s="82">
        <f>I34</f>
        <v/>
      </c>
    </row>
    <row r="126">
      <c r="A126" s="5" t="inlineStr">
        <is>
          <t>Warehouse</t>
        </is>
      </c>
      <c r="B126" s="6">
        <f>C97</f>
        <v/>
      </c>
      <c r="C126" s="70">
        <f>K96</f>
        <v/>
      </c>
      <c r="D126" s="70" t="n">
        <v>197501.99</v>
      </c>
      <c r="E126" s="70">
        <f>I97</f>
        <v/>
      </c>
      <c r="F126" s="70" t="inlineStr">
        <is>
          <t>99.67%</t>
        </is>
      </c>
      <c r="G126" s="82" t="n"/>
      <c r="H126" s="82" t="n"/>
      <c r="I126" s="82">
        <f>B126*C126</f>
        <v/>
      </c>
    </row>
    <row r="127">
      <c r="A127" s="5" t="inlineStr">
        <is>
          <t>Building Total</t>
        </is>
      </c>
      <c r="B127" s="6">
        <f>B125+B126</f>
        <v/>
      </c>
      <c r="C127" s="70" t="n"/>
      <c r="D127" s="70" t="n">
        <v>215243.83</v>
      </c>
      <c r="E127" s="70" t="inlineStr">
        <is>
          <t>0.90%</t>
        </is>
      </c>
      <c r="F127" s="70" t="inlineStr">
        <is>
          <t>99.10%</t>
        </is>
      </c>
      <c r="G127" s="82" t="n"/>
      <c r="H127" s="82" t="n"/>
      <c r="I127" s="82">
        <f>I125+I126</f>
        <v/>
      </c>
    </row>
    <row r="128">
      <c r="A128" s="5" t="inlineStr">
        <is>
          <t>Outside/Storage</t>
        </is>
      </c>
      <c r="B128" s="6" t="n">
        <v>59500.54</v>
      </c>
      <c r="C128" s="70" t="n">
        <v>0</v>
      </c>
      <c r="D128" s="70" t="n">
        <v>59500.54</v>
      </c>
      <c r="E128" s="70" t="inlineStr">
        <is>
          <t>0.00%</t>
        </is>
      </c>
      <c r="F128" s="70" t="inlineStr">
        <is>
          <t>100.00%</t>
        </is>
      </c>
      <c r="G128" s="82" t="n"/>
      <c r="H128" s="82" t="n"/>
      <c r="I128" s="82" t="n"/>
    </row>
    <row r="129">
      <c r="A129" s="32" t="inlineStr">
        <is>
          <t>Basement</t>
        </is>
      </c>
      <c r="B129" s="28">
        <f>C121</f>
        <v/>
      </c>
      <c r="C129" s="82" t="n"/>
      <c r="D129" s="82" t="n"/>
      <c r="E129" s="82" t="n"/>
      <c r="F129" s="82" t="n"/>
      <c r="G129" s="82" t="n"/>
      <c r="H129" s="82" t="n"/>
      <c r="I129" s="82" t="n"/>
    </row>
    <row r="130">
      <c r="A130" s="32" t="n"/>
      <c r="B130" s="28" t="n"/>
    </row>
    <row r="138">
      <c r="K138" s="82" t="n">
        <v>443550</v>
      </c>
    </row>
    <row r="139">
      <c r="K139" s="82">
        <f>12*199466</f>
        <v/>
      </c>
      <c r="M139" s="82">
        <f>K139/199466</f>
        <v/>
      </c>
    </row>
    <row r="140">
      <c r="K140" s="82" t="n">
        <v>35000</v>
      </c>
    </row>
    <row r="141">
      <c r="K141" s="82" t="n">
        <v>30000</v>
      </c>
    </row>
    <row r="142">
      <c r="K142" s="82">
        <f>K138+K139+K140+K141</f>
        <v/>
      </c>
    </row>
    <row r="143">
      <c r="K143" s="82">
        <f>K142*0.95</f>
        <v/>
      </c>
    </row>
    <row r="144">
      <c r="K144" s="82">
        <f>K143-136428</f>
        <v/>
      </c>
    </row>
    <row r="145">
      <c r="K145" s="69" t="n">
        <v>0.0725</v>
      </c>
    </row>
    <row r="146">
      <c r="K146" s="75">
        <f>K144/K145</f>
        <v/>
      </c>
    </row>
  </sheetData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E19" sqref="E19"/>
    </sheetView>
  </sheetViews>
  <sheetFormatPr baseColWidth="8" defaultRowHeight="15"/>
  <cols>
    <col width="34" customWidth="1" style="66" min="2" max="2"/>
    <col width="27.7109375" customWidth="1" style="66" min="3" max="3"/>
    <col width="9.85546875" customWidth="1" style="66" min="4" max="4"/>
    <col width="24.5703125" customWidth="1" style="66" min="5" max="5"/>
    <col width="9.85546875" customWidth="1" style="66" min="6" max="6"/>
    <col width="27.7109375" customWidth="1" style="66" min="7" max="7"/>
    <col width="10.140625" bestFit="1" customWidth="1" style="66" min="8" max="8"/>
    <col width="16.140625" customWidth="1" style="66" min="10" max="10"/>
  </cols>
  <sheetData>
    <row r="1">
      <c r="H1" s="28">
        <f>'Market Rent Roll 2024'!B127</f>
        <v/>
      </c>
      <c r="J1" s="60" t="inlineStr">
        <is>
          <t>comps</t>
        </is>
      </c>
    </row>
    <row r="2">
      <c r="C2" s="47" t="inlineStr">
        <is>
          <t>2023 Actual</t>
        </is>
      </c>
      <c r="D2" s="47" t="inlineStr">
        <is>
          <t>$/SF</t>
        </is>
      </c>
      <c r="E2" s="47" t="inlineStr">
        <is>
          <t>2024 Actual</t>
        </is>
      </c>
      <c r="F2" s="47" t="n"/>
      <c r="G2" s="47" t="inlineStr">
        <is>
          <t>ACO Projection</t>
        </is>
      </c>
      <c r="H2" t="inlineStr">
        <is>
          <t>$/SF</t>
        </is>
      </c>
      <c r="J2" s="60" t="inlineStr">
        <is>
          <t>1803 E 58th Ave (nextdoor)</t>
        </is>
      </c>
      <c r="K2" s="60" t="n">
        <v>2</v>
      </c>
      <c r="L2" s="60" t="n">
        <v>3</v>
      </c>
    </row>
    <row r="3">
      <c r="B3" t="inlineStr">
        <is>
          <t>PGI</t>
        </is>
      </c>
      <c r="G3" s="82" t="n"/>
    </row>
    <row r="4">
      <c r="B4" t="inlineStr">
        <is>
          <t>Industrial Office</t>
        </is>
      </c>
      <c r="C4" s="78" t="n">
        <v>121582.27</v>
      </c>
      <c r="D4" s="78">
        <f>C4/H1</f>
        <v/>
      </c>
      <c r="E4" s="78" t="n">
        <v>115289.07</v>
      </c>
      <c r="F4" s="78">
        <f>E4/H1</f>
        <v/>
      </c>
      <c r="G4" s="82">
        <f>'Market Rent Roll 2024'!I125</f>
        <v/>
      </c>
      <c r="H4" s="75">
        <f>G4/H1</f>
        <v/>
      </c>
      <c r="J4" s="75" t="n"/>
    </row>
    <row r="5">
      <c r="B5" t="inlineStr">
        <is>
          <t>Warehouse</t>
        </is>
      </c>
      <c r="C5" s="78" t="n">
        <v>1213722.56</v>
      </c>
      <c r="D5" s="78">
        <f>C5/H1</f>
        <v/>
      </c>
      <c r="E5" s="78" t="n">
        <v>1296540.38</v>
      </c>
      <c r="F5" s="78">
        <f>E5/H1</f>
        <v/>
      </c>
      <c r="G5" s="82">
        <f>'Market Rent Roll 2024'!I126</f>
        <v/>
      </c>
      <c r="H5" s="75">
        <f>G5/H1</f>
        <v/>
      </c>
      <c r="J5" s="75" t="n"/>
    </row>
    <row r="6">
      <c r="B6">
        <f>'Market Rent Roll 2024'!A128</f>
        <v/>
      </c>
      <c r="C6" s="78">
        <f>(60343.3-48000)</f>
        <v/>
      </c>
      <c r="D6" s="78">
        <f>C6/H1</f>
        <v/>
      </c>
      <c r="E6" s="78">
        <f>(82884.19-48000)</f>
        <v/>
      </c>
      <c r="F6" s="78">
        <f>E6/H1</f>
        <v/>
      </c>
      <c r="G6" s="82" t="n"/>
      <c r="J6" s="75" t="n"/>
    </row>
    <row r="7">
      <c r="B7" t="inlineStr">
        <is>
          <t>Other</t>
        </is>
      </c>
      <c r="C7" s="76">
        <f>(96439.27-59039)</f>
        <v/>
      </c>
      <c r="D7" s="78">
        <f>C7/H1</f>
        <v/>
      </c>
      <c r="E7" s="76">
        <f>(59677.83-23677.83)</f>
        <v/>
      </c>
      <c r="F7" s="78">
        <f>E7/H1</f>
        <v/>
      </c>
      <c r="G7" s="82" t="n"/>
      <c r="J7" s="75" t="n"/>
    </row>
    <row r="8">
      <c r="C8" s="78" t="n"/>
      <c r="D8" s="78" t="n"/>
      <c r="E8" s="78" t="n"/>
      <c r="F8" s="78" t="n"/>
      <c r="G8" s="82" t="n"/>
      <c r="J8" s="75" t="n"/>
    </row>
    <row r="9">
      <c r="B9" t="inlineStr">
        <is>
          <t>Total PGI</t>
        </is>
      </c>
      <c r="C9" s="78">
        <f>SUM(C4:C7)</f>
        <v/>
      </c>
      <c r="D9" s="78">
        <f>C9/H1</f>
        <v/>
      </c>
      <c r="E9" s="78">
        <f>E4+E5+E6+E7</f>
        <v/>
      </c>
      <c r="F9" s="78">
        <f>E9/H1</f>
        <v/>
      </c>
      <c r="G9" s="78">
        <f>SUM(G4:G7)</f>
        <v/>
      </c>
      <c r="H9" s="78">
        <f>G9/H1</f>
        <v/>
      </c>
      <c r="J9" s="75">
        <f>379611/25000</f>
        <v/>
      </c>
    </row>
    <row r="10">
      <c r="B10" t="inlineStr">
        <is>
          <t>Expense Reimbursements</t>
        </is>
      </c>
      <c r="C10" s="76" t="n">
        <v>1181430</v>
      </c>
      <c r="D10" s="78">
        <f>C10/H1</f>
        <v/>
      </c>
      <c r="E10" s="78" t="n">
        <v>1446433.16</v>
      </c>
      <c r="F10" s="78">
        <f>E10/H1</f>
        <v/>
      </c>
      <c r="G10" s="76">
        <f>G24</f>
        <v/>
      </c>
      <c r="J10" s="75" t="n"/>
    </row>
    <row r="11">
      <c r="B11" t="inlineStr">
        <is>
          <t>PGI</t>
        </is>
      </c>
      <c r="C11" s="78">
        <f>C9+C10</f>
        <v/>
      </c>
      <c r="D11" s="78">
        <f>C11/H1</f>
        <v/>
      </c>
      <c r="E11" s="78">
        <f>E9+E10</f>
        <v/>
      </c>
      <c r="F11" s="78">
        <f>E11/H1</f>
        <v/>
      </c>
      <c r="G11" s="82" t="n"/>
      <c r="J11" s="75" t="n"/>
    </row>
    <row r="12">
      <c r="J12" s="75" t="n"/>
    </row>
    <row r="13">
      <c r="A13" s="61" t="n">
        <v>0.05</v>
      </c>
      <c r="B13" t="inlineStr">
        <is>
          <t>Less Vacancy &amp; Collection Loss @ 5%</t>
        </is>
      </c>
      <c r="C13" s="78" t="n"/>
      <c r="G13" s="82">
        <f>G11*A13</f>
        <v/>
      </c>
      <c r="J13" s="75" t="n"/>
    </row>
    <row r="14">
      <c r="J14" s="75" t="n"/>
    </row>
    <row r="15">
      <c r="B15" t="inlineStr">
        <is>
          <t>EGI</t>
        </is>
      </c>
      <c r="C15" s="78">
        <f>C11-C13</f>
        <v/>
      </c>
      <c r="G15" s="82">
        <f>G11-G13</f>
        <v/>
      </c>
      <c r="J15" s="75" t="n"/>
    </row>
    <row r="16">
      <c r="J16" s="75" t="n"/>
    </row>
    <row r="17">
      <c r="B17" t="inlineStr">
        <is>
          <t>Reimburseable Expenses</t>
        </is>
      </c>
      <c r="G17" s="75" t="n"/>
      <c r="J17" s="75" t="n"/>
    </row>
    <row r="18">
      <c r="B18" t="inlineStr">
        <is>
          <t>RE Taxes</t>
        </is>
      </c>
      <c r="C18" s="76" t="n">
        <v>528000</v>
      </c>
      <c r="D18" s="78">
        <f>C18/H1</f>
        <v/>
      </c>
      <c r="E18" s="78" t="n">
        <v>774996</v>
      </c>
      <c r="F18" s="78" t="n"/>
      <c r="G18" s="75">
        <f>'Schedules &amp; Values'!R12</f>
        <v/>
      </c>
      <c r="H18" s="75">
        <f>G18/H1</f>
        <v/>
      </c>
      <c r="J18" s="75">
        <f>80613/25000</f>
        <v/>
      </c>
    </row>
    <row r="19">
      <c r="B19" t="inlineStr">
        <is>
          <t>Insurance</t>
        </is>
      </c>
      <c r="C19" s="76" t="n">
        <v>60720</v>
      </c>
      <c r="D19" s="78">
        <f>C19/H1</f>
        <v/>
      </c>
      <c r="E19" s="78" t="n"/>
      <c r="F19" s="78" t="n"/>
      <c r="G19" s="75" t="n"/>
      <c r="J19" s="75">
        <f>8380/25000</f>
        <v/>
      </c>
    </row>
    <row r="20">
      <c r="B20" t="inlineStr">
        <is>
          <t>Mgmt</t>
        </is>
      </c>
      <c r="C20" s="76" t="n">
        <v>133294</v>
      </c>
      <c r="D20" s="78">
        <f>C20/H1</f>
        <v/>
      </c>
      <c r="E20" s="78" t="n"/>
      <c r="F20" s="78" t="n"/>
      <c r="G20" s="75" t="n"/>
      <c r="J20" s="75" t="n"/>
    </row>
    <row r="21">
      <c r="B21" t="inlineStr">
        <is>
          <t>Repairs &amp; Maintenance</t>
        </is>
      </c>
      <c r="C21" s="76">
        <f>188734+67548.08+14677.25+14881</f>
        <v/>
      </c>
      <c r="D21" s="78">
        <f>C21/H1</f>
        <v/>
      </c>
      <c r="E21" s="78" t="n"/>
      <c r="F21" s="78" t="n"/>
      <c r="G21" s="75" t="n"/>
      <c r="J21" s="75">
        <f>7597/25000</f>
        <v/>
      </c>
    </row>
    <row r="22">
      <c r="B22" t="inlineStr">
        <is>
          <t>Utilities</t>
        </is>
      </c>
      <c r="C22" s="76">
        <f>44485.83+28513.94+12000</f>
        <v/>
      </c>
      <c r="D22" s="78">
        <f>C22/H1</f>
        <v/>
      </c>
      <c r="E22" s="78" t="n"/>
      <c r="F22" s="78" t="n"/>
      <c r="G22" s="75" t="n"/>
      <c r="J22" s="75" t="n"/>
    </row>
    <row r="23">
      <c r="B23" t="inlineStr">
        <is>
          <t>Payroll/Services</t>
        </is>
      </c>
      <c r="C23" s="76">
        <f>105227.25+143964</f>
        <v/>
      </c>
      <c r="D23" s="78">
        <f>C23/H1</f>
        <v/>
      </c>
      <c r="E23" s="78" t="n"/>
      <c r="F23" s="78" t="n"/>
      <c r="G23" s="75" t="n"/>
      <c r="J23" s="75" t="n"/>
    </row>
    <row r="24">
      <c r="B24" s="47" t="inlineStr">
        <is>
          <t>Total Reimburseable Expenses</t>
        </is>
      </c>
      <c r="C24" s="77">
        <f>C18+C19+C20+C21+C22+C23</f>
        <v/>
      </c>
      <c r="D24" s="83">
        <f>C24/H1</f>
        <v/>
      </c>
      <c r="E24" s="83" t="n"/>
      <c r="F24" s="83" t="n"/>
      <c r="G24" s="84">
        <f>G18+G19+G20+G21</f>
        <v/>
      </c>
      <c r="H24" s="47" t="n"/>
      <c r="J24" s="75" t="n"/>
    </row>
    <row r="25">
      <c r="G25" s="75" t="n"/>
      <c r="J25" s="75" t="n"/>
    </row>
    <row r="26">
      <c r="B26" t="inlineStr">
        <is>
          <t>Non-Reimbursable Expenses</t>
        </is>
      </c>
      <c r="G26" s="75" t="n"/>
      <c r="J26" s="75" t="n"/>
    </row>
    <row r="27">
      <c r="B27" t="inlineStr">
        <is>
          <t>Landlord Costs</t>
        </is>
      </c>
      <c r="C27" s="78" t="n">
        <v>106201.72</v>
      </c>
      <c r="D27" s="78">
        <f>C27/H1</f>
        <v/>
      </c>
      <c r="E27" s="78" t="n"/>
      <c r="F27" s="78" t="n"/>
      <c r="G27" s="75" t="n"/>
      <c r="J27" s="75">
        <f>5245/25000</f>
        <v/>
      </c>
    </row>
    <row r="28" ht="15.75" customHeight="1" s="66" thickBot="1">
      <c r="B28" s="55" t="inlineStr">
        <is>
          <t>Replacement Reserves</t>
        </is>
      </c>
      <c r="C28" s="85" t="n">
        <v>0</v>
      </c>
      <c r="D28" s="55" t="n"/>
      <c r="E28" s="55" t="n"/>
      <c r="F28" s="55" t="n"/>
      <c r="G28" s="86" t="n"/>
      <c r="J28" s="75" t="n"/>
    </row>
    <row r="29">
      <c r="B29" s="47" t="inlineStr">
        <is>
          <t>Total Non-Reimburseable Expenses</t>
        </is>
      </c>
      <c r="C29" s="78">
        <f>C27+C28</f>
        <v/>
      </c>
      <c r="D29" s="78">
        <f>C29/H1</f>
        <v/>
      </c>
      <c r="G29" s="75">
        <f>G27+G28</f>
        <v/>
      </c>
      <c r="J29" s="75" t="n"/>
    </row>
    <row r="30">
      <c r="G30" s="75" t="n"/>
      <c r="J30" s="75" t="n"/>
    </row>
    <row r="31">
      <c r="B31" s="47" t="inlineStr">
        <is>
          <t>Less: Total Operating Expenses</t>
        </is>
      </c>
      <c r="C31" s="78">
        <f>C29+C24</f>
        <v/>
      </c>
      <c r="D31" s="78">
        <f>C31/H1</f>
        <v/>
      </c>
      <c r="G31" s="75">
        <f>G29+G24</f>
        <v/>
      </c>
      <c r="J31" s="75" t="n"/>
    </row>
    <row r="32">
      <c r="G32" s="75" t="n"/>
      <c r="J32" s="75" t="n"/>
    </row>
    <row r="33" ht="15.75" customHeight="1" s="66" thickBot="1">
      <c r="B33" s="48" t="inlineStr">
        <is>
          <t>Stabilized NOI</t>
        </is>
      </c>
      <c r="C33" s="87">
        <f>C15-C31</f>
        <v/>
      </c>
      <c r="D33" s="87">
        <f>C33/H1</f>
        <v/>
      </c>
      <c r="E33" s="48" t="n"/>
      <c r="F33" s="48" t="n"/>
      <c r="G33" s="88">
        <f>G15-G31</f>
        <v/>
      </c>
      <c r="J33" s="75" t="n"/>
    </row>
    <row r="34">
      <c r="J34" s="75" t="n"/>
    </row>
    <row r="35">
      <c r="B35" s="47" t="inlineStr">
        <is>
          <t>Cap Rate</t>
        </is>
      </c>
      <c r="C35" s="61" t="n">
        <v>0.065</v>
      </c>
      <c r="G35" s="61" t="n">
        <v>0.07000000000000001</v>
      </c>
    </row>
    <row r="37">
      <c r="B37" s="47" t="inlineStr">
        <is>
          <t>Value</t>
        </is>
      </c>
      <c r="C37" s="78">
        <f>C33/C35</f>
        <v/>
      </c>
      <c r="D37" s="78">
        <f>C37/H1</f>
        <v/>
      </c>
      <c r="G37" s="75">
        <f>G33/G35</f>
        <v/>
      </c>
    </row>
    <row r="40">
      <c r="I40" t="n">
        <v>528000</v>
      </c>
    </row>
    <row r="41">
      <c r="I41" t="n">
        <v>60720</v>
      </c>
    </row>
    <row r="42">
      <c r="I42" t="n">
        <v>44485</v>
      </c>
    </row>
    <row r="43">
      <c r="I43" t="n">
        <v>28513</v>
      </c>
    </row>
    <row r="44">
      <c r="I44" t="n">
        <v>188734</v>
      </c>
    </row>
    <row r="45">
      <c r="I45" t="n">
        <v>67548</v>
      </c>
    </row>
    <row r="46">
      <c r="I46" t="n">
        <v>14677</v>
      </c>
    </row>
    <row r="47">
      <c r="I47" t="n">
        <v>105227</v>
      </c>
    </row>
    <row r="48">
      <c r="I48" t="n">
        <v>14881</v>
      </c>
    </row>
    <row r="49">
      <c r="I49" t="n">
        <v>12000</v>
      </c>
    </row>
    <row r="50">
      <c r="I50" t="n">
        <v>143964</v>
      </c>
    </row>
    <row r="51">
      <c r="I51" t="n">
        <v>133294</v>
      </c>
    </row>
    <row r="52">
      <c r="I52" t="n">
        <v>800</v>
      </c>
    </row>
    <row r="53">
      <c r="I53">
        <f>SUM(I40:I52)</f>
        <v/>
      </c>
    </row>
  </sheetData>
  <mergeCells count="1">
    <mergeCell ref="J1:L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7"/>
  <sheetViews>
    <sheetView workbookViewId="0">
      <pane ySplit="5" topLeftCell="A9" activePane="bottomLeft" state="frozen"/>
      <selection pane="bottomLeft" activeCell="L34" sqref="L34"/>
    </sheetView>
  </sheetViews>
  <sheetFormatPr baseColWidth="8" defaultRowHeight="15"/>
  <cols>
    <col width="22" customWidth="1" style="66" min="1" max="1"/>
    <col width="14" customWidth="1" style="66" min="2" max="2"/>
    <col width="11" customWidth="1" style="66" min="3" max="4"/>
    <col width="32" customWidth="1" style="66" min="5" max="5"/>
    <col width="14" customWidth="1" style="66" min="6" max="7"/>
    <col width="20" customWidth="1" style="66" min="8" max="8"/>
    <col width="14" customWidth="1" style="66" min="9" max="10"/>
    <col width="13" customWidth="1" style="66" min="11" max="13"/>
    <col width="42" customWidth="1" style="66" min="14" max="14"/>
  </cols>
  <sheetData>
    <row r="1" ht="18" customHeight="1" s="66">
      <c r="A1" s="1" t="inlineStr">
        <is>
          <t>CityView Industrial Park - Rent Roll (Rent Roll - Jun 2024)</t>
        </is>
      </c>
    </row>
    <row r="2">
      <c r="A2" s="3" t="inlineStr">
        <is>
          <t>Source rent roll dated: May 17, 2024 (for June 2024)</t>
        </is>
      </c>
    </row>
    <row r="3">
      <c r="A3" s="3" t="inlineStr">
        <is>
          <t>Source: Sterling Property Tax Specialists appeal package (Exhibit F), Adams County 2026 NOV protest</t>
        </is>
      </c>
      <c r="F3" s="28" t="n"/>
    </row>
    <row r="5" ht="25.5" customHeight="1" s="66">
      <c r="A5" s="4" t="inlineStr">
        <is>
          <t>Building/Unit Group</t>
        </is>
      </c>
      <c r="B5" s="4" t="inlineStr">
        <is>
          <t>Space</t>
        </is>
      </c>
      <c r="C5" s="4" t="inlineStr">
        <is>
          <t>Leased SF</t>
        </is>
      </c>
      <c r="D5" s="4" t="inlineStr">
        <is>
          <t>Vacant SF</t>
        </is>
      </c>
      <c r="E5" s="4" t="inlineStr">
        <is>
          <t>Tenant</t>
        </is>
      </c>
      <c r="F5" s="4" t="inlineStr">
        <is>
          <t>Lease Start</t>
        </is>
      </c>
      <c r="G5" s="4" t="inlineStr">
        <is>
          <t>Term Expires</t>
        </is>
      </c>
      <c r="H5" s="4" t="inlineStr">
        <is>
          <t>Renewal/Option Expires</t>
        </is>
      </c>
      <c r="I5" s="4" t="inlineStr">
        <is>
          <t>Total Monthly Rent</t>
        </is>
      </c>
      <c r="J5" s="4" t="inlineStr">
        <is>
          <t>Base Monthly Rent</t>
        </is>
      </c>
      <c r="K5" s="4" t="inlineStr">
        <is>
          <t>Annual Rate PSF</t>
        </is>
      </c>
      <c r="L5" s="4" t="inlineStr">
        <is>
          <t>CAM PSF (Annual)</t>
        </is>
      </c>
      <c r="M5" s="4" t="n"/>
      <c r="N5" s="4" t="inlineStr">
        <is>
          <t>Notes</t>
        </is>
      </c>
    </row>
    <row r="6">
      <c r="A6" s="5" t="inlineStr">
        <is>
          <t>5800</t>
        </is>
      </c>
      <c r="B6" s="5" t="inlineStr">
        <is>
          <t>100</t>
        </is>
      </c>
      <c r="C6" s="6" t="n">
        <v>500</v>
      </c>
      <c r="D6" s="5" t="n"/>
      <c r="E6" s="5" t="inlineStr">
        <is>
          <t>CVP Management Office</t>
        </is>
      </c>
      <c r="F6" s="5" t="n"/>
      <c r="G6" s="5" t="n"/>
      <c r="H6" s="5" t="n"/>
      <c r="I6" s="5" t="n"/>
      <c r="J6" s="5" t="n"/>
      <c r="K6" s="5" t="n"/>
      <c r="L6" s="5" t="n"/>
      <c r="M6" s="89">
        <f>K6+L6</f>
        <v/>
      </c>
      <c r="N6" s="5" t="inlineStr">
        <is>
          <t>Management office - no rent</t>
        </is>
      </c>
    </row>
    <row r="7">
      <c r="A7" s="5" t="inlineStr">
        <is>
          <t>5800</t>
        </is>
      </c>
      <c r="B7" s="5" t="inlineStr">
        <is>
          <t>101</t>
        </is>
      </c>
      <c r="C7" s="6" t="n">
        <v>1048</v>
      </c>
      <c r="D7" s="5" t="n"/>
      <c r="E7" s="5" t="inlineStr">
        <is>
          <t>MR Solutions</t>
        </is>
      </c>
      <c r="F7" s="5" t="inlineStr">
        <is>
          <t>08/01/23</t>
        </is>
      </c>
      <c r="G7" s="5" t="inlineStr">
        <is>
          <t>7/31/24</t>
        </is>
      </c>
      <c r="H7" s="5" t="n"/>
      <c r="I7" s="7" t="n">
        <v>2056.32</v>
      </c>
      <c r="J7" s="7" t="n">
        <v>1222.67</v>
      </c>
      <c r="K7" s="8" t="n">
        <v>14</v>
      </c>
      <c r="L7" s="8" t="n">
        <v>9.5457</v>
      </c>
      <c r="M7" s="89">
        <f>K7+L7</f>
        <v/>
      </c>
      <c r="N7" s="5" t="inlineStr">
        <is>
          <t>Office only</t>
        </is>
      </c>
    </row>
    <row r="8">
      <c r="A8" s="5" t="inlineStr">
        <is>
          <t>5800</t>
        </is>
      </c>
      <c r="B8" s="5" t="inlineStr">
        <is>
          <t>102</t>
        </is>
      </c>
      <c r="C8" s="6" t="n">
        <v>960</v>
      </c>
      <c r="D8" s="5" t="n"/>
      <c r="E8" s="5" t="inlineStr">
        <is>
          <t>R. Baker</t>
        </is>
      </c>
      <c r="F8" s="5" t="inlineStr">
        <is>
          <t>09/01/22</t>
        </is>
      </c>
      <c r="G8" s="5" t="inlineStr">
        <is>
          <t>6/30/2024</t>
        </is>
      </c>
      <c r="H8" s="5" t="n"/>
      <c r="I8" s="7" t="n">
        <v>1546.06</v>
      </c>
      <c r="J8" s="7" t="n">
        <v>782.4</v>
      </c>
      <c r="K8" s="8" t="n">
        <v>9.779999999999999</v>
      </c>
      <c r="L8" s="8" t="n">
        <v>9.5457</v>
      </c>
      <c r="M8" s="89">
        <f>K8+L8</f>
        <v/>
      </c>
      <c r="N8" s="5" t="inlineStr">
        <is>
          <t>Month-to-month lease</t>
        </is>
      </c>
    </row>
    <row r="9">
      <c r="A9" s="5" t="inlineStr">
        <is>
          <t>5800</t>
        </is>
      </c>
      <c r="B9" s="5" t="inlineStr">
        <is>
          <t>104A</t>
        </is>
      </c>
      <c r="C9" s="5" t="n"/>
      <c r="D9" s="6" t="n">
        <v>121</v>
      </c>
      <c r="E9" s="5" t="inlineStr">
        <is>
          <t>Vacant</t>
        </is>
      </c>
      <c r="F9" s="5" t="n"/>
      <c r="G9" s="5" t="n"/>
      <c r="H9" s="5" t="n"/>
      <c r="I9" s="5" t="n"/>
      <c r="J9" s="5" t="n"/>
      <c r="K9" s="5" t="n"/>
      <c r="L9" s="5" t="n"/>
      <c r="M9" s="89">
        <f>K9+L9</f>
        <v/>
      </c>
      <c r="N9" s="5" t="n"/>
    </row>
    <row r="10">
      <c r="A10" s="5" t="inlineStr">
        <is>
          <t>5800</t>
        </is>
      </c>
      <c r="B10" s="5" t="inlineStr">
        <is>
          <t>104B</t>
        </is>
      </c>
      <c r="C10" s="5" t="n"/>
      <c r="D10" s="6" t="n">
        <v>121</v>
      </c>
      <c r="E10" s="5" t="inlineStr">
        <is>
          <t>Vacant</t>
        </is>
      </c>
      <c r="F10" s="5" t="n"/>
      <c r="G10" s="5" t="n"/>
      <c r="H10" s="5" t="n"/>
      <c r="I10" s="5" t="n"/>
      <c r="J10" s="5" t="n"/>
      <c r="K10" s="5" t="n"/>
      <c r="L10" s="5" t="n"/>
      <c r="M10" s="89">
        <f>K10+L10</f>
        <v/>
      </c>
      <c r="N10" s="5" t="n"/>
    </row>
    <row r="11">
      <c r="A11" s="5" t="inlineStr">
        <is>
          <t>5800</t>
        </is>
      </c>
      <c r="B11" s="5" t="inlineStr">
        <is>
          <t>104C</t>
        </is>
      </c>
      <c r="C11" s="5" t="n"/>
      <c r="D11" s="6" t="n">
        <v>121</v>
      </c>
      <c r="E11" s="5" t="inlineStr">
        <is>
          <t>Vacant</t>
        </is>
      </c>
      <c r="F11" s="5" t="n"/>
      <c r="G11" s="5" t="n"/>
      <c r="H11" s="5" t="n"/>
      <c r="I11" s="5" t="n"/>
      <c r="J11" s="5" t="n"/>
      <c r="K11" s="5" t="n"/>
      <c r="L11" s="5" t="n"/>
      <c r="M11" s="89">
        <f>K11+L11</f>
        <v/>
      </c>
      <c r="N11" s="5" t="n"/>
    </row>
    <row r="12">
      <c r="A12" s="5" t="inlineStr">
        <is>
          <t>5800</t>
        </is>
      </c>
      <c r="B12" s="5" t="inlineStr">
        <is>
          <t>104</t>
        </is>
      </c>
      <c r="C12" s="6" t="n">
        <v>722</v>
      </c>
      <c r="D12" s="5" t="n"/>
      <c r="E12" s="5" t="inlineStr">
        <is>
          <t>Training Room 103</t>
        </is>
      </c>
      <c r="F12" s="5" t="n"/>
      <c r="G12" s="5" t="n"/>
      <c r="H12" s="5" t="n"/>
      <c r="I12" s="5" t="n"/>
      <c r="J12" s="5" t="n"/>
      <c r="K12" s="5" t="n"/>
      <c r="L12" s="5" t="n"/>
      <c r="M12" s="89">
        <f>K12+L12</f>
        <v/>
      </c>
      <c r="N12" s="5" t="n"/>
    </row>
    <row r="13">
      <c r="A13" s="29" t="n">
        <v>5800</v>
      </c>
      <c r="B13" s="29" t="n">
        <v>103</v>
      </c>
      <c r="C13" s="6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89">
        <f>K13+L13</f>
        <v/>
      </c>
      <c r="N13" s="5" t="n"/>
    </row>
    <row r="14">
      <c r="A14" s="5" t="inlineStr">
        <is>
          <t>5800</t>
        </is>
      </c>
      <c r="B14" s="5" t="inlineStr">
        <is>
          <t>CA</t>
        </is>
      </c>
      <c r="C14" s="6" t="n">
        <v>1435</v>
      </c>
      <c r="D14" s="5" t="n"/>
      <c r="E14" s="5" t="inlineStr">
        <is>
          <t>Common Area</t>
        </is>
      </c>
      <c r="F14" s="5" t="n"/>
      <c r="G14" s="5" t="n"/>
      <c r="H14" s="5" t="n"/>
      <c r="I14" s="5" t="n"/>
      <c r="J14" s="5" t="n"/>
      <c r="K14" s="5" t="n"/>
      <c r="L14" s="5" t="n"/>
      <c r="M14" s="89">
        <f>K14+L14</f>
        <v/>
      </c>
      <c r="N14" s="5" t="n"/>
    </row>
    <row r="15">
      <c r="A15" s="5" t="inlineStr">
        <is>
          <t>5800</t>
        </is>
      </c>
      <c r="B15" s="5" t="inlineStr">
        <is>
          <t>A</t>
        </is>
      </c>
      <c r="C15" s="6" t="n">
        <v>196</v>
      </c>
      <c r="D15" s="5" t="n"/>
      <c r="E15" s="5" t="inlineStr">
        <is>
          <t>Vacant</t>
        </is>
      </c>
      <c r="F15" s="5" t="n"/>
      <c r="G15" s="5" t="n"/>
      <c r="H15" s="5" t="n"/>
      <c r="I15" s="5" t="n"/>
      <c r="J15" s="5" t="n"/>
      <c r="K15" s="5" t="n"/>
      <c r="L15" s="5" t="n"/>
      <c r="M15" s="89">
        <f>K15+L15</f>
        <v/>
      </c>
      <c r="N15" s="5" t="n"/>
    </row>
    <row r="16">
      <c r="A16" s="5" t="inlineStr">
        <is>
          <t>5800</t>
        </is>
      </c>
      <c r="B16" s="5" t="inlineStr">
        <is>
          <t>B</t>
        </is>
      </c>
      <c r="C16" s="6" t="n">
        <v>121</v>
      </c>
      <c r="D16" s="5" t="n"/>
      <c r="E16" s="5" t="inlineStr">
        <is>
          <t>Vacant</t>
        </is>
      </c>
      <c r="F16" s="5" t="n"/>
      <c r="G16" s="5" t="n"/>
      <c r="H16" s="5" t="n"/>
      <c r="I16" s="5" t="n"/>
      <c r="J16" s="5" t="n"/>
      <c r="K16" s="5" t="n"/>
      <c r="L16" s="5" t="n"/>
      <c r="M16" s="89">
        <f>K16+L16</f>
        <v/>
      </c>
      <c r="N16" s="5" t="n"/>
    </row>
    <row r="17">
      <c r="A17" s="5" t="inlineStr">
        <is>
          <t>5800</t>
        </is>
      </c>
      <c r="B17" s="5" t="inlineStr">
        <is>
          <t>C</t>
        </is>
      </c>
      <c r="C17" s="6" t="n">
        <v>196</v>
      </c>
      <c r="D17" s="5" t="n"/>
      <c r="E17" s="5" t="inlineStr">
        <is>
          <t>WEIL Construction Inc.</t>
        </is>
      </c>
      <c r="F17" s="5" t="inlineStr">
        <is>
          <t>09/01/22</t>
        </is>
      </c>
      <c r="G17" s="5" t="inlineStr">
        <is>
          <t>08/31/24</t>
        </is>
      </c>
      <c r="H17" s="5" t="inlineStr">
        <is>
          <t>8/31/23</t>
        </is>
      </c>
      <c r="I17" s="7" t="n">
        <v>535.5700000000001</v>
      </c>
      <c r="J17" s="5" t="n"/>
      <c r="K17" s="5" t="n"/>
      <c r="L17" s="5" t="n"/>
      <c r="M17" s="89">
        <f>K17+L17</f>
        <v/>
      </c>
      <c r="N17" s="5" t="n"/>
    </row>
    <row r="18">
      <c r="A18" s="5" t="inlineStr">
        <is>
          <t>5800</t>
        </is>
      </c>
      <c r="B18" s="5" t="inlineStr">
        <is>
          <t>D</t>
        </is>
      </c>
      <c r="C18" s="6" t="n">
        <v>121</v>
      </c>
      <c r="D18" s="5" t="n"/>
      <c r="E18" s="5" t="inlineStr">
        <is>
          <t>Vacant</t>
        </is>
      </c>
      <c r="F18" s="5" t="n"/>
      <c r="G18" s="5" t="n"/>
      <c r="H18" s="5" t="n"/>
      <c r="I18" s="5" t="n"/>
      <c r="J18" s="5" t="n"/>
      <c r="K18" s="5" t="n"/>
      <c r="L18" s="5" t="n"/>
      <c r="M18" s="89">
        <f>K18+L18</f>
        <v/>
      </c>
      <c r="N18" s="5" t="n"/>
    </row>
    <row r="19">
      <c r="A19" s="5" t="inlineStr">
        <is>
          <t>5800</t>
        </is>
      </c>
      <c r="B19" s="5" t="inlineStr">
        <is>
          <t>E</t>
        </is>
      </c>
      <c r="C19" s="6" t="n">
        <v>196</v>
      </c>
      <c r="D19" s="5" t="n"/>
      <c r="E19" s="5" t="inlineStr">
        <is>
          <t>WEIL Construction Inc.</t>
        </is>
      </c>
      <c r="F19" s="5" t="inlineStr">
        <is>
          <t>07/01/23</t>
        </is>
      </c>
      <c r="G19" s="5" t="inlineStr">
        <is>
          <t>08/31/24</t>
        </is>
      </c>
      <c r="H19" s="5" t="inlineStr">
        <is>
          <t>8/31/24</t>
        </is>
      </c>
      <c r="I19" s="7" t="n">
        <v>515.15</v>
      </c>
      <c r="J19" s="5" t="n"/>
      <c r="K19" s="5" t="n"/>
      <c r="L19" s="5" t="n"/>
      <c r="M19" s="89">
        <f>K19+L19</f>
        <v/>
      </c>
      <c r="N19" s="5" t="n"/>
    </row>
    <row r="20">
      <c r="A20" s="5" t="inlineStr">
        <is>
          <t>5800</t>
        </is>
      </c>
      <c r="B20" s="5" t="inlineStr">
        <is>
          <t>Copy Room</t>
        </is>
      </c>
      <c r="C20" s="6" t="n">
        <v>107.2</v>
      </c>
      <c r="D20" s="5" t="n"/>
      <c r="E20" s="5" t="inlineStr">
        <is>
          <t>Vacant</t>
        </is>
      </c>
      <c r="F20" s="5" t="n"/>
      <c r="G20" s="5" t="n"/>
      <c r="H20" s="5" t="n"/>
      <c r="I20" s="5" t="n"/>
      <c r="J20" s="5" t="n"/>
      <c r="K20" s="5" t="n"/>
      <c r="L20" s="5" t="n"/>
      <c r="M20" s="89">
        <f>K20+L20</f>
        <v/>
      </c>
      <c r="N20" s="5" t="n"/>
    </row>
    <row r="21">
      <c r="A21" s="5" t="inlineStr">
        <is>
          <t>5800</t>
        </is>
      </c>
      <c r="B21" s="5" t="inlineStr">
        <is>
          <t>106</t>
        </is>
      </c>
      <c r="C21" s="6" t="n">
        <v>706</v>
      </c>
      <c r="D21" s="5" t="n"/>
      <c r="E21" s="5" t="inlineStr">
        <is>
          <t>S&amp;R Environmental Consulting, Inc.</t>
        </is>
      </c>
      <c r="F21" s="5" t="inlineStr">
        <is>
          <t>12/01/23</t>
        </is>
      </c>
      <c r="G21" s="5" t="inlineStr">
        <is>
          <t>11/30/24</t>
        </is>
      </c>
      <c r="H21" s="5" t="inlineStr">
        <is>
          <t>11/30/26</t>
        </is>
      </c>
      <c r="I21" s="7" t="n">
        <v>1190.53</v>
      </c>
      <c r="J21" s="7" t="n">
        <v>628.9299999999999</v>
      </c>
      <c r="K21" s="8" t="n">
        <v>10.69</v>
      </c>
      <c r="L21" s="8" t="n">
        <v>9.5457</v>
      </c>
      <c r="M21" s="89">
        <f>K21+L21</f>
        <v/>
      </c>
      <c r="N21" s="5" t="n"/>
    </row>
    <row r="22">
      <c r="A22" s="5" t="inlineStr">
        <is>
          <t>5800</t>
        </is>
      </c>
      <c r="B22" s="5" t="inlineStr">
        <is>
          <t>201</t>
        </is>
      </c>
      <c r="C22" s="6" t="n">
        <v>2114.9</v>
      </c>
      <c r="D22" s="5" t="n"/>
      <c r="E22" s="5" t="inlineStr">
        <is>
          <t>Global IT Innovative Systems</t>
        </is>
      </c>
      <c r="F22" s="5" t="inlineStr">
        <is>
          <t>10/01/23</t>
        </is>
      </c>
      <c r="G22" s="5" t="inlineStr">
        <is>
          <t>09/30/24</t>
        </is>
      </c>
      <c r="H22" s="5" t="inlineStr">
        <is>
          <t>9/30/24</t>
        </is>
      </c>
      <c r="I22" s="7" t="n">
        <v>8007.46</v>
      </c>
      <c r="J22" s="7" t="n">
        <v>3631.65</v>
      </c>
      <c r="K22" s="8" t="n">
        <v>4.31</v>
      </c>
      <c r="L22" s="8" t="n">
        <v>4.25</v>
      </c>
      <c r="M22" s="89">
        <f>K22+L22</f>
        <v/>
      </c>
      <c r="N22" s="5" t="n"/>
    </row>
    <row r="23">
      <c r="A23" s="5" t="inlineStr">
        <is>
          <t>5800</t>
        </is>
      </c>
      <c r="B23" s="5" t="inlineStr">
        <is>
          <t>201a</t>
        </is>
      </c>
      <c r="C23" s="6" t="n">
        <v>1385.1</v>
      </c>
      <c r="D23" s="5" t="n"/>
      <c r="E23" s="5" t="inlineStr">
        <is>
          <t>Global IT Innovative Systems</t>
        </is>
      </c>
      <c r="F23" s="5" t="n"/>
      <c r="G23" s="5" t="n"/>
      <c r="H23" s="5" t="n"/>
      <c r="I23" s="5" t="n"/>
      <c r="J23" s="5" t="n"/>
      <c r="K23" s="5" t="n"/>
      <c r="L23" s="5" t="n"/>
      <c r="M23" s="89">
        <f>K23+L23</f>
        <v/>
      </c>
      <c r="N23" s="5" t="n"/>
    </row>
    <row r="24">
      <c r="A24" s="5" t="inlineStr">
        <is>
          <t>5800</t>
        </is>
      </c>
      <c r="B24" s="5" t="inlineStr">
        <is>
          <t>200, 202</t>
        </is>
      </c>
      <c r="C24" s="6" t="n">
        <v>3108.59</v>
      </c>
      <c r="D24" s="5" t="n"/>
      <c r="E24" s="5" t="inlineStr">
        <is>
          <t>Global IT Innovative Systems</t>
        </is>
      </c>
      <c r="F24" s="5" t="n"/>
      <c r="G24" s="5" t="n"/>
      <c r="H24" s="5" t="n"/>
      <c r="I24" s="5" t="n"/>
      <c r="J24" s="5" t="n"/>
      <c r="K24" s="5" t="n"/>
      <c r="L24" s="5" t="n"/>
      <c r="M24" s="89">
        <f>K24+L24</f>
        <v/>
      </c>
      <c r="N24" s="5" t="n"/>
    </row>
    <row r="25">
      <c r="A25" s="5" t="inlineStr">
        <is>
          <t>5800</t>
        </is>
      </c>
      <c r="B25" s="5" t="inlineStr">
        <is>
          <t>CA</t>
        </is>
      </c>
      <c r="C25" s="6" t="n">
        <v>299.4</v>
      </c>
      <c r="D25" s="5" t="n"/>
      <c r="E25" s="5" t="inlineStr">
        <is>
          <t>Global IT Innovative Systems</t>
        </is>
      </c>
      <c r="F25" s="5" t="n"/>
      <c r="G25" s="5" t="n"/>
      <c r="H25" s="5" t="n"/>
      <c r="I25" s="5" t="n"/>
      <c r="J25" s="5" t="n"/>
      <c r="K25" s="5" t="n"/>
      <c r="L25" s="5" t="n"/>
      <c r="M25" s="89">
        <f>K25+L25</f>
        <v/>
      </c>
      <c r="N25" s="5" t="n"/>
    </row>
    <row r="26">
      <c r="A26" s="5" t="inlineStr">
        <is>
          <t>5802</t>
        </is>
      </c>
      <c r="B26" s="5" t="inlineStr">
        <is>
          <t>107</t>
        </is>
      </c>
      <c r="C26" s="6" t="n">
        <v>2274</v>
      </c>
      <c r="D26" s="5" t="n"/>
      <c r="E26" s="5" t="inlineStr">
        <is>
          <t>Colorado Construction Cleaning, Inc.</t>
        </is>
      </c>
      <c r="F26" s="5" t="inlineStr">
        <is>
          <t>06/01/23</t>
        </is>
      </c>
      <c r="G26" s="5" t="inlineStr">
        <is>
          <t>05/31/24</t>
        </is>
      </c>
      <c r="H26" s="5" t="inlineStr">
        <is>
          <t>5/31/24</t>
        </is>
      </c>
      <c r="I26" s="7" t="n">
        <v>2328.86</v>
      </c>
      <c r="J26" s="7" t="n">
        <v>884.97</v>
      </c>
      <c r="K26" s="8" t="n">
        <v>4.67</v>
      </c>
      <c r="L26" s="8" t="n">
        <v>7.6195</v>
      </c>
      <c r="M26" s="89">
        <f>K26+L26</f>
        <v/>
      </c>
      <c r="N26" s="5" t="inlineStr">
        <is>
          <t>Contacted for renewal</t>
        </is>
      </c>
    </row>
    <row r="27">
      <c r="A27" s="5" t="inlineStr">
        <is>
          <t>5802</t>
        </is>
      </c>
      <c r="B27" s="5" t="inlineStr">
        <is>
          <t>203</t>
        </is>
      </c>
      <c r="C27" s="6" t="n">
        <v>380.25</v>
      </c>
      <c r="D27" s="5" t="n"/>
      <c r="E27" s="5" t="inlineStr">
        <is>
          <t>Global IT Innovative Systems</t>
        </is>
      </c>
      <c r="F27" s="5" t="n"/>
      <c r="G27" s="5" t="n"/>
      <c r="H27" s="5" t="n"/>
      <c r="I27" s="5" t="n"/>
      <c r="J27" s="5" t="n"/>
      <c r="K27" s="5" t="n"/>
      <c r="L27" s="5" t="n"/>
      <c r="M27" s="89">
        <f>K27+L27</f>
        <v/>
      </c>
      <c r="N27" s="5" t="inlineStr">
        <is>
          <t>Input #'s manually</t>
        </is>
      </c>
    </row>
    <row r="28">
      <c r="A28" s="5" t="inlineStr">
        <is>
          <t>5802</t>
        </is>
      </c>
      <c r="B28" s="5" t="inlineStr">
        <is>
          <t>205</t>
        </is>
      </c>
      <c r="C28" s="6" t="n">
        <v>736</v>
      </c>
      <c r="D28" s="5" t="n"/>
      <c r="E28" s="5" t="inlineStr">
        <is>
          <t>Global IT Innovative Systems</t>
        </is>
      </c>
      <c r="F28" s="5" t="n"/>
      <c r="G28" s="5" t="n"/>
      <c r="H28" s="5" t="n"/>
      <c r="I28" s="5" t="n"/>
      <c r="J28" s="5" t="n"/>
      <c r="K28" s="5" t="n"/>
      <c r="L28" s="5" t="n"/>
      <c r="M28" s="89">
        <f>K28+L28</f>
        <v/>
      </c>
      <c r="N28" s="5" t="inlineStr">
        <is>
          <t>No cleaning or supplies</t>
        </is>
      </c>
    </row>
    <row r="29">
      <c r="A29" s="5" t="inlineStr">
        <is>
          <t>5802</t>
        </is>
      </c>
      <c r="B29" s="5" t="inlineStr">
        <is>
          <t>204</t>
        </is>
      </c>
      <c r="C29" s="6" t="n">
        <v>713</v>
      </c>
      <c r="D29" s="5" t="n"/>
      <c r="E29" s="5" t="inlineStr">
        <is>
          <t>Global IT Innovative Systems</t>
        </is>
      </c>
      <c r="F29" s="5" t="n"/>
      <c r="G29" s="5" t="n"/>
      <c r="H29" s="5" t="n"/>
      <c r="I29" s="5" t="n"/>
      <c r="J29" s="5" t="n"/>
      <c r="K29" s="5" t="n"/>
      <c r="L29" s="5" t="n"/>
      <c r="M29" s="89">
        <f>K29+L29</f>
        <v/>
      </c>
      <c r="N29" s="5" t="n"/>
    </row>
    <row r="30">
      <c r="A30" s="5" t="inlineStr">
        <is>
          <t>5802</t>
        </is>
      </c>
      <c r="B30" s="5" t="inlineStr">
        <is>
          <t>206</t>
        </is>
      </c>
      <c r="C30" s="6" t="n">
        <v>713</v>
      </c>
      <c r="D30" s="5" t="n"/>
      <c r="E30" s="5" t="inlineStr">
        <is>
          <t>Global IT Innovative Systems</t>
        </is>
      </c>
      <c r="F30" s="5" t="n"/>
      <c r="G30" s="5" t="n"/>
      <c r="H30" s="5" t="n"/>
      <c r="I30" s="5" t="n"/>
      <c r="J30" s="5" t="n"/>
      <c r="K30" s="5" t="n"/>
      <c r="L30" s="5" t="n"/>
      <c r="M30" s="89">
        <f>K30+L30</f>
        <v/>
      </c>
      <c r="N30" s="5" t="n"/>
    </row>
    <row r="31">
      <c r="A31" s="5" t="inlineStr">
        <is>
          <t>5802</t>
        </is>
      </c>
      <c r="B31" s="5" t="inlineStr">
        <is>
          <t>Storage</t>
        </is>
      </c>
      <c r="C31" s="6" t="n">
        <v>75.59999999999999</v>
      </c>
      <c r="D31" s="5" t="n"/>
      <c r="E31" s="5" t="inlineStr">
        <is>
          <t>Global IT Innovative Systems</t>
        </is>
      </c>
      <c r="F31" s="5" t="n"/>
      <c r="G31" s="5" t="n"/>
      <c r="H31" s="5" t="n"/>
      <c r="I31" s="5" t="n"/>
      <c r="J31" s="5" t="n"/>
      <c r="K31" s="5" t="n"/>
      <c r="L31" s="5" t="n"/>
      <c r="M31" s="89">
        <f>K31+L31</f>
        <v/>
      </c>
      <c r="N31" s="5" t="n"/>
    </row>
    <row r="32">
      <c r="A32" s="5" t="inlineStr">
        <is>
          <t>5802</t>
        </is>
      </c>
      <c r="B32" s="5" t="inlineStr">
        <is>
          <t>Unit M-105</t>
        </is>
      </c>
      <c r="C32" s="6" t="n">
        <v>584</v>
      </c>
      <c r="D32" s="5" t="n"/>
      <c r="E32" s="5" t="inlineStr">
        <is>
          <t>P&amp;H Equipment</t>
        </is>
      </c>
      <c r="F32" s="5" t="inlineStr">
        <is>
          <t>09/01/23</t>
        </is>
      </c>
      <c r="G32" s="5" t="inlineStr">
        <is>
          <t>08/31/24</t>
        </is>
      </c>
      <c r="H32" s="5" t="inlineStr">
        <is>
          <t>8/31/26</t>
        </is>
      </c>
      <c r="I32" s="7" t="n">
        <v>792.08</v>
      </c>
      <c r="J32" s="7" t="n">
        <v>327.53</v>
      </c>
      <c r="K32" s="8" t="n">
        <v>6.73</v>
      </c>
      <c r="L32" s="8" t="n">
        <v>9.5457</v>
      </c>
      <c r="M32" s="89">
        <f>K32+L32</f>
        <v/>
      </c>
      <c r="N32" s="5" t="n"/>
    </row>
    <row r="33">
      <c r="A33" s="30" t="inlineStr">
        <is>
          <t xml:space="preserve">5800/5802 </t>
        </is>
      </c>
      <c r="B33" s="9" t="n"/>
      <c r="C33" s="10" t="n">
        <v>17741.84</v>
      </c>
      <c r="D33" s="10" t="n">
        <v>1313.2</v>
      </c>
      <c r="E33" s="9" t="n"/>
      <c r="F33" s="9" t="n"/>
      <c r="G33" s="9" t="n"/>
      <c r="H33" s="9" t="n"/>
      <c r="I33" s="9" t="inlineStr">
        <is>
          <t>$16,972.04</t>
        </is>
      </c>
      <c r="J33" s="9" t="inlineStr">
        <is>
          <t>$7,478.14</t>
        </is>
      </c>
      <c r="K33" s="9" t="inlineStr">
        <is>
          <t>$4.18 blended</t>
        </is>
      </c>
      <c r="L33" s="9" t="n"/>
      <c r="M33" s="9" t="n"/>
      <c r="N33" s="9" t="inlineStr">
        <is>
          <t>Office totals per rent roll</t>
        </is>
      </c>
    </row>
    <row r="34">
      <c r="A34" s="5" t="inlineStr">
        <is>
          <t>5806</t>
        </is>
      </c>
      <c r="B34" s="5" t="inlineStr">
        <is>
          <t>A-n</t>
        </is>
      </c>
      <c r="C34" s="6" t="n">
        <v>875</v>
      </c>
      <c r="D34" s="5" t="n"/>
      <c r="E34" s="5" t="inlineStr">
        <is>
          <t>Global IT Innovative Systems</t>
        </is>
      </c>
      <c r="F34" s="5" t="n"/>
      <c r="G34" s="5" t="inlineStr">
        <is>
          <t>09/30/24</t>
        </is>
      </c>
      <c r="H34" s="5" t="inlineStr">
        <is>
          <t>09/30/24</t>
        </is>
      </c>
      <c r="I34" s="5" t="n"/>
      <c r="J34" s="5" t="n"/>
      <c r="K34" s="5" t="n"/>
      <c r="L34" s="5" t="n"/>
      <c r="M34" s="5" t="n"/>
      <c r="N34" s="5" t="n"/>
    </row>
    <row r="35">
      <c r="A35" s="5" t="inlineStr">
        <is>
          <t>5806</t>
        </is>
      </c>
      <c r="B35" s="5" t="inlineStr">
        <is>
          <t>A-s</t>
        </is>
      </c>
      <c r="C35" s="6" t="n">
        <v>875</v>
      </c>
      <c r="D35" s="5" t="n"/>
      <c r="E35" s="5" t="inlineStr">
        <is>
          <t>Global IT Innovative Systems</t>
        </is>
      </c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</row>
    <row r="36">
      <c r="A36" s="5" t="inlineStr">
        <is>
          <t>5806</t>
        </is>
      </c>
      <c r="B36" s="5" t="inlineStr">
        <is>
          <t>B-s</t>
        </is>
      </c>
      <c r="C36" s="6" t="n">
        <v>1221</v>
      </c>
      <c r="D36" s="5" t="n"/>
      <c r="E36" s="5" t="inlineStr">
        <is>
          <t>Global IT Innovative Systems</t>
        </is>
      </c>
      <c r="F36" s="5" t="inlineStr">
        <is>
          <t>10/01/23</t>
        </is>
      </c>
      <c r="G36" s="5" t="n"/>
      <c r="H36" s="5" t="n"/>
      <c r="I36" s="7" t="n">
        <v>1202.19</v>
      </c>
      <c r="J36" s="7" t="n">
        <v>414.34</v>
      </c>
      <c r="K36" s="8" t="n">
        <v>4.414</v>
      </c>
      <c r="L36" s="8" t="n">
        <v>4.5088</v>
      </c>
      <c r="M36" s="8" t="n"/>
      <c r="N36" s="5" t="inlineStr">
        <is>
          <t>Input #'s manually</t>
        </is>
      </c>
    </row>
    <row r="37">
      <c r="A37" s="5" t="inlineStr">
        <is>
          <t>5806</t>
        </is>
      </c>
      <c r="B37" s="5" t="inlineStr">
        <is>
          <t>B-n</t>
        </is>
      </c>
      <c r="C37" s="6" t="n">
        <v>350</v>
      </c>
      <c r="D37" s="5" t="n"/>
      <c r="E37" s="5" t="inlineStr">
        <is>
          <t>Global IT Innovative Systems</t>
        </is>
      </c>
      <c r="F37" s="5" t="inlineStr">
        <is>
          <t>10/01/23</t>
        </is>
      </c>
      <c r="G37" s="5" t="inlineStr">
        <is>
          <t>09/30/24</t>
        </is>
      </c>
      <c r="H37" s="5" t="inlineStr">
        <is>
          <t>09/30/24</t>
        </is>
      </c>
      <c r="I37" s="7" t="n">
        <v>484.4</v>
      </c>
      <c r="J37" s="7" t="n">
        <v>484.4</v>
      </c>
      <c r="K37" s="5" t="n"/>
      <c r="L37" s="5" t="n"/>
      <c r="M37" s="5" t="n"/>
      <c r="N37" s="5" t="n"/>
    </row>
    <row r="38">
      <c r="A38" s="5" t="inlineStr">
        <is>
          <t>5808</t>
        </is>
      </c>
      <c r="B38" s="5" t="inlineStr">
        <is>
          <t>A</t>
        </is>
      </c>
      <c r="C38" s="6" t="n">
        <v>3550</v>
      </c>
      <c r="D38" s="5" t="n"/>
      <c r="E38" s="5" t="inlineStr">
        <is>
          <t>Miggy &amp; Ernie's</t>
        </is>
      </c>
      <c r="F38" s="5" t="inlineStr">
        <is>
          <t>3/1/2023</t>
        </is>
      </c>
      <c r="G38" s="5" t="inlineStr">
        <is>
          <t>2/28/2024</t>
        </is>
      </c>
      <c r="H38" s="5" t="inlineStr">
        <is>
          <t>2/28/2024</t>
        </is>
      </c>
      <c r="I38" s="7" t="n">
        <v>3860.48</v>
      </c>
      <c r="J38" s="7" t="n">
        <v>1606.38</v>
      </c>
      <c r="K38" s="8" t="n">
        <v>5.43</v>
      </c>
      <c r="L38" s="8" t="n">
        <v>7.6195</v>
      </c>
      <c r="M38" s="8" t="n"/>
      <c r="N38" s="5" t="n"/>
    </row>
    <row r="39">
      <c r="A39" s="5" t="inlineStr">
        <is>
          <t>1609</t>
        </is>
      </c>
      <c r="B39" s="5" t="inlineStr">
        <is>
          <t>A-B</t>
        </is>
      </c>
      <c r="C39" s="6" t="n">
        <v>3500</v>
      </c>
      <c r="D39" s="5" t="n"/>
      <c r="E39" s="5" t="inlineStr">
        <is>
          <t>Keiths Paint Shop LLC</t>
        </is>
      </c>
      <c r="F39" s="5" t="inlineStr">
        <is>
          <t>5/1/2024</t>
        </is>
      </c>
      <c r="G39" s="5" t="inlineStr">
        <is>
          <t>4/30/2025</t>
        </is>
      </c>
      <c r="H39" s="5" t="inlineStr">
        <is>
          <t>4/30/2028</t>
        </is>
      </c>
      <c r="I39" s="7" t="n">
        <v>4045.27</v>
      </c>
      <c r="J39" s="7" t="n">
        <v>1822.92</v>
      </c>
      <c r="K39" s="8" t="n">
        <v>6.25</v>
      </c>
      <c r="L39" s="8" t="n">
        <v>7.6195</v>
      </c>
      <c r="M39" s="8" t="n"/>
      <c r="N39" s="5" t="n"/>
    </row>
    <row r="40">
      <c r="A40" s="5" t="inlineStr">
        <is>
          <t>1609</t>
        </is>
      </c>
      <c r="B40" s="5" t="inlineStr">
        <is>
          <t>C</t>
        </is>
      </c>
      <c r="C40" s="6" t="n">
        <v>1750</v>
      </c>
      <c r="D40" s="5" t="n"/>
      <c r="E40" s="5" t="inlineStr">
        <is>
          <t>Keiths Paint Shop LLC</t>
        </is>
      </c>
      <c r="F40" s="5" t="inlineStr">
        <is>
          <t>5/1/2024</t>
        </is>
      </c>
      <c r="G40" s="5" t="inlineStr">
        <is>
          <t>4/30/2025</t>
        </is>
      </c>
      <c r="H40" s="5" t="inlineStr">
        <is>
          <t>4/30/2028</t>
        </is>
      </c>
      <c r="I40" s="7" t="n">
        <v>2022.64</v>
      </c>
      <c r="J40" s="7" t="n">
        <v>911.46</v>
      </c>
      <c r="K40" s="8" t="n">
        <v>6.25</v>
      </c>
      <c r="L40" s="8" t="n">
        <v>7.6195</v>
      </c>
      <c r="M40" s="8" t="n"/>
      <c r="N40" s="5" t="n"/>
    </row>
    <row r="41">
      <c r="A41" s="5" t="inlineStr">
        <is>
          <t>1609</t>
        </is>
      </c>
      <c r="B41" s="5" t="inlineStr">
        <is>
          <t>D-E</t>
        </is>
      </c>
      <c r="C41" s="6" t="n">
        <v>3250</v>
      </c>
      <c r="D41" s="5" t="n"/>
      <c r="E41" s="5" t="inlineStr">
        <is>
          <t>Keiths Paint Shop LLC</t>
        </is>
      </c>
      <c r="F41" s="5" t="inlineStr">
        <is>
          <t>5/1/2024</t>
        </is>
      </c>
      <c r="G41" s="5" t="inlineStr">
        <is>
          <t>4/30/2025</t>
        </is>
      </c>
      <c r="H41" s="5" t="inlineStr">
        <is>
          <t>4-30-28</t>
        </is>
      </c>
      <c r="I41" s="7" t="n">
        <v>3756.32</v>
      </c>
      <c r="J41" s="7" t="n">
        <v>1692.71</v>
      </c>
      <c r="K41" s="8" t="n">
        <v>6.25</v>
      </c>
      <c r="L41" s="8" t="n">
        <v>7.6195</v>
      </c>
      <c r="M41" s="8" t="n"/>
      <c r="N41" s="5" t="n"/>
    </row>
    <row r="42">
      <c r="A42" s="5" t="inlineStr">
        <is>
          <t>1609</t>
        </is>
      </c>
      <c r="B42" s="5" t="inlineStr">
        <is>
          <t>F</t>
        </is>
      </c>
      <c r="C42" s="6" t="n">
        <v>1564</v>
      </c>
      <c r="D42" s="5" t="n"/>
      <c r="E42" s="5" t="inlineStr">
        <is>
          <t>Keiths Paint Shop LLC</t>
        </is>
      </c>
      <c r="F42" s="5" t="inlineStr">
        <is>
          <t>5/1/2024</t>
        </is>
      </c>
      <c r="G42" s="5" t="inlineStr">
        <is>
          <t>4/30/2025</t>
        </is>
      </c>
      <c r="H42" s="5" t="n"/>
      <c r="I42" s="7" t="n">
        <v>1807.66</v>
      </c>
      <c r="J42" s="7" t="n">
        <v>814.58</v>
      </c>
      <c r="K42" s="8" t="n">
        <v>6.25</v>
      </c>
      <c r="L42" s="8" t="n">
        <v>7.6195</v>
      </c>
      <c r="M42" s="8" t="n"/>
      <c r="N42" s="5" t="n"/>
    </row>
    <row r="43">
      <c r="A43" s="5" t="inlineStr">
        <is>
          <t>1609</t>
        </is>
      </c>
      <c r="B43" s="5" t="inlineStr">
        <is>
          <t>G</t>
        </is>
      </c>
      <c r="C43" s="6" t="n">
        <v>1750</v>
      </c>
      <c r="D43" s="5" t="n"/>
      <c r="E43" s="5" t="inlineStr">
        <is>
          <t>Adessa</t>
        </is>
      </c>
      <c r="F43" s="5" t="inlineStr">
        <is>
          <t>7/1/2023</t>
        </is>
      </c>
      <c r="G43" s="5" t="inlineStr">
        <is>
          <t>6/30/2024</t>
        </is>
      </c>
      <c r="H43" s="5" t="inlineStr">
        <is>
          <t>6/30/2025</t>
        </is>
      </c>
      <c r="I43" s="7" t="n">
        <v>2012.43</v>
      </c>
      <c r="J43" s="7" t="n">
        <v>901.25</v>
      </c>
      <c r="K43" s="8" t="n">
        <v>6.18</v>
      </c>
      <c r="L43" s="8" t="n">
        <v>7.6195</v>
      </c>
      <c r="M43" s="8" t="n"/>
      <c r="N43" s="5" t="n"/>
    </row>
    <row r="44">
      <c r="A44" s="5" t="inlineStr">
        <is>
          <t>1609</t>
        </is>
      </c>
      <c r="B44" s="5" t="inlineStr">
        <is>
          <t>H-I</t>
        </is>
      </c>
      <c r="C44" s="6" t="n">
        <v>3500</v>
      </c>
      <c r="D44" s="5" t="n"/>
      <c r="E44" s="5" t="inlineStr">
        <is>
          <t>Keiths Paint Shop LLC</t>
        </is>
      </c>
      <c r="F44" s="5" t="inlineStr">
        <is>
          <t>5/1/2024</t>
        </is>
      </c>
      <c r="G44" s="5" t="inlineStr">
        <is>
          <t>4/30/2025</t>
        </is>
      </c>
      <c r="H44" s="5" t="inlineStr">
        <is>
          <t>4-.30-28</t>
        </is>
      </c>
      <c r="I44" s="7" t="n">
        <v>4045.27</v>
      </c>
      <c r="J44" s="7" t="n">
        <v>1822.92</v>
      </c>
      <c r="K44" s="8" t="n">
        <v>6.25</v>
      </c>
      <c r="L44" s="8" t="n">
        <v>7.6195</v>
      </c>
      <c r="M44" s="8" t="n"/>
      <c r="N44" s="5" t="n"/>
    </row>
    <row r="45">
      <c r="A45" s="5" t="inlineStr">
        <is>
          <t>1707-09</t>
        </is>
      </c>
      <c r="B45" s="5" t="inlineStr">
        <is>
          <t>A07-B09</t>
        </is>
      </c>
      <c r="C45" s="6" t="n">
        <v>15000</v>
      </c>
      <c r="D45" s="5" t="n"/>
      <c r="E45" s="5" t="inlineStr">
        <is>
          <t>Certified Mapping and Technical Testing Inc.</t>
        </is>
      </c>
      <c r="F45" s="5" t="inlineStr">
        <is>
          <t>07/01/24</t>
        </is>
      </c>
      <c r="G45" s="5" t="inlineStr">
        <is>
          <t>6/30/2024</t>
        </is>
      </c>
      <c r="H45" s="5" t="inlineStr">
        <is>
          <t>6/30/25</t>
        </is>
      </c>
      <c r="I45" s="7" t="n">
        <v>9628.629999999999</v>
      </c>
      <c r="J45" s="7" t="n">
        <v>5025</v>
      </c>
      <c r="K45" s="8" t="n">
        <v>4.02</v>
      </c>
      <c r="L45" s="8" t="n">
        <v>3.6829</v>
      </c>
      <c r="M45" s="8" t="n"/>
      <c r="N45" s="5" t="inlineStr">
        <is>
          <t>NO TAXES; partially exempt entity (see Schedule R0103789, 49.81% exempt)</t>
        </is>
      </c>
    </row>
    <row r="46">
      <c r="A46" s="5" t="inlineStr">
        <is>
          <t>1721-23</t>
        </is>
      </c>
      <c r="B46" s="5" t="inlineStr">
        <is>
          <t>A21</t>
        </is>
      </c>
      <c r="C46" s="6" t="n">
        <v>7500</v>
      </c>
      <c r="D46" s="5" t="n"/>
      <c r="E46" s="5" t="inlineStr">
        <is>
          <t>Good Bread</t>
        </is>
      </c>
      <c r="F46" s="5" t="inlineStr">
        <is>
          <t>6/1/2024</t>
        </is>
      </c>
      <c r="G46" s="5" t="inlineStr">
        <is>
          <t>5/31/2025</t>
        </is>
      </c>
      <c r="H46" s="5" t="inlineStr">
        <is>
          <t>5/31/2028</t>
        </is>
      </c>
      <c r="I46" s="5" t="n"/>
      <c r="J46" s="5" t="n"/>
      <c r="K46" s="8" t="n">
        <v>8.24</v>
      </c>
      <c r="L46" s="8" t="n">
        <v>7.6195</v>
      </c>
      <c r="M46" s="8" t="n"/>
      <c r="N46" s="5" t="inlineStr">
        <is>
          <t>Combined w/ B23 rent shown on B23 row</t>
        </is>
      </c>
    </row>
    <row r="47">
      <c r="A47" s="5" t="inlineStr">
        <is>
          <t>1721-23</t>
        </is>
      </c>
      <c r="B47" s="5" t="inlineStr">
        <is>
          <t>B23</t>
        </is>
      </c>
      <c r="C47" s="6" t="n">
        <v>2728.17</v>
      </c>
      <c r="D47" s="5" t="n"/>
      <c r="E47" s="5" t="inlineStr">
        <is>
          <t>Good Bread</t>
        </is>
      </c>
      <c r="F47" s="5" t="inlineStr">
        <is>
          <t>06/01/24</t>
        </is>
      </c>
      <c r="G47" s="5" t="inlineStr">
        <is>
          <t>05/31/25</t>
        </is>
      </c>
      <c r="H47" s="5" t="inlineStr">
        <is>
          <t>5/31/28</t>
        </is>
      </c>
      <c r="I47" s="7" t="n">
        <v>3605.62</v>
      </c>
      <c r="J47" s="7" t="n">
        <v>1873.34</v>
      </c>
      <c r="K47" s="8" t="n">
        <v>8.24</v>
      </c>
      <c r="L47" s="8" t="n">
        <v>7.6195</v>
      </c>
      <c r="M47" s="8" t="n"/>
      <c r="N47" s="5" t="n"/>
    </row>
    <row r="48">
      <c r="A48" s="5" t="inlineStr">
        <is>
          <t>1721-23</t>
        </is>
      </c>
      <c r="B48" s="5" t="inlineStr">
        <is>
          <t>C23 w/h freeze</t>
        </is>
      </c>
      <c r="C48" s="6" t="n">
        <v>277.98</v>
      </c>
      <c r="D48" s="5" t="n"/>
      <c r="E48" s="5" t="inlineStr">
        <is>
          <t>Good Bread Freezer</t>
        </is>
      </c>
      <c r="F48" s="5" t="inlineStr">
        <is>
          <t>06/01/24</t>
        </is>
      </c>
      <c r="G48" s="5" t="inlineStr">
        <is>
          <t>05/31/25</t>
        </is>
      </c>
      <c r="H48" s="5" t="inlineStr">
        <is>
          <t>5/31/28</t>
        </is>
      </c>
      <c r="I48" s="7" t="n">
        <v>367.39</v>
      </c>
      <c r="J48" s="7" t="n">
        <v>190.88</v>
      </c>
      <c r="K48" s="8" t="n">
        <v>8.24</v>
      </c>
      <c r="L48" s="8" t="n">
        <v>7.6195</v>
      </c>
      <c r="M48" s="8" t="n"/>
      <c r="N48" s="5" t="n"/>
    </row>
    <row r="49">
      <c r="A49" s="5" t="inlineStr">
        <is>
          <t>1721-23</t>
        </is>
      </c>
      <c r="B49" s="5" t="inlineStr">
        <is>
          <t>C23 w/h</t>
        </is>
      </c>
      <c r="C49" s="6" t="n">
        <v>4557.12</v>
      </c>
      <c r="D49" s="5" t="n"/>
      <c r="E49" s="5" t="inlineStr">
        <is>
          <t>Good Bread</t>
        </is>
      </c>
      <c r="F49" s="5" t="inlineStr">
        <is>
          <t>06/01/24</t>
        </is>
      </c>
      <c r="G49" s="5" t="inlineStr">
        <is>
          <t>05/31/25</t>
        </is>
      </c>
      <c r="H49" s="5" t="inlineStr">
        <is>
          <t>5/31/28</t>
        </is>
      </c>
      <c r="I49" s="7" t="n">
        <v>6022.8</v>
      </c>
      <c r="J49" s="7" t="n">
        <v>3129.22</v>
      </c>
      <c r="K49" s="8" t="n">
        <v>8.24</v>
      </c>
      <c r="L49" s="8" t="n">
        <v>7.6195</v>
      </c>
      <c r="M49" s="8" t="n"/>
      <c r="N49" s="5" t="n"/>
    </row>
    <row r="50">
      <c r="A50" s="5" t="inlineStr">
        <is>
          <t>1751</t>
        </is>
      </c>
      <c r="B50" s="5" t="inlineStr">
        <is>
          <t>A</t>
        </is>
      </c>
      <c r="C50" s="6" t="n">
        <v>4866.3</v>
      </c>
      <c r="D50" s="5" t="n"/>
      <c r="E50" s="5" t="inlineStr">
        <is>
          <t>Coda Coffee Company</t>
        </is>
      </c>
      <c r="F50" s="5" t="inlineStr">
        <is>
          <t>9/1/2023</t>
        </is>
      </c>
      <c r="G50" s="5" t="inlineStr">
        <is>
          <t>8/31/2024</t>
        </is>
      </c>
      <c r="H50" s="5" t="inlineStr">
        <is>
          <t>8/31/2024</t>
        </is>
      </c>
      <c r="I50" s="7" t="n">
        <v>7027.39</v>
      </c>
      <c r="J50" s="7" t="n">
        <v>3852.49</v>
      </c>
      <c r="K50" s="8" t="n">
        <v>9.5</v>
      </c>
      <c r="L50" s="8" t="n">
        <v>7.62</v>
      </c>
      <c r="M50" s="8" t="n"/>
      <c r="N50" s="5" t="n"/>
    </row>
    <row r="51">
      <c r="A51" s="5" t="inlineStr">
        <is>
          <t>1751</t>
        </is>
      </c>
      <c r="B51" s="5" t="inlineStr">
        <is>
          <t>B-2</t>
        </is>
      </c>
      <c r="C51" s="6" t="n">
        <v>1921.48</v>
      </c>
      <c r="D51" s="5" t="n"/>
      <c r="E51" s="5" t="inlineStr">
        <is>
          <t>Coda Coffee Company</t>
        </is>
      </c>
      <c r="F51" s="5" t="inlineStr">
        <is>
          <t>9/1/2023</t>
        </is>
      </c>
      <c r="G51" s="5" t="inlineStr">
        <is>
          <t>8/31/2024</t>
        </is>
      </c>
      <c r="H51" s="5" t="inlineStr">
        <is>
          <t>8/31/2024</t>
        </is>
      </c>
      <c r="I51" s="7" t="n">
        <v>2741.23</v>
      </c>
      <c r="J51" s="7" t="n">
        <v>1521.17</v>
      </c>
      <c r="K51" s="8" t="n">
        <v>9.5</v>
      </c>
      <c r="L51" s="8" t="n">
        <v>7.62</v>
      </c>
      <c r="M51" s="8" t="n"/>
      <c r="N51" s="5" t="n"/>
    </row>
    <row r="52">
      <c r="A52" s="5" t="inlineStr">
        <is>
          <t>1751</t>
        </is>
      </c>
      <c r="B52" s="5" t="inlineStr">
        <is>
          <t>B-1</t>
        </is>
      </c>
      <c r="C52" s="6" t="n">
        <v>1132.83</v>
      </c>
      <c r="D52" s="5" t="n"/>
      <c r="E52" s="5" t="inlineStr">
        <is>
          <t>Coda Coffee Company</t>
        </is>
      </c>
      <c r="F52" s="5" t="inlineStr">
        <is>
          <t>9/1/2023</t>
        </is>
      </c>
      <c r="G52" s="5" t="inlineStr">
        <is>
          <t>8/31/2024</t>
        </is>
      </c>
      <c r="H52" s="5" t="inlineStr">
        <is>
          <t>8/31/2024</t>
        </is>
      </c>
      <c r="I52" s="7" t="n">
        <v>1616.12</v>
      </c>
      <c r="J52" s="7" t="n">
        <v>896.8200000000001</v>
      </c>
      <c r="K52" s="8" t="n">
        <v>9.5</v>
      </c>
      <c r="L52" s="8" t="n">
        <v>7.62</v>
      </c>
      <c r="M52" s="8" t="n"/>
      <c r="N52" s="5" t="n"/>
    </row>
    <row r="53">
      <c r="A53" s="5" t="inlineStr">
        <is>
          <t>1751</t>
        </is>
      </c>
      <c r="B53" s="5" t="inlineStr">
        <is>
          <t>B-3</t>
        </is>
      </c>
      <c r="C53" s="6" t="n">
        <v>3450</v>
      </c>
      <c r="D53" s="5" t="n"/>
      <c r="E53" s="5" t="inlineStr">
        <is>
          <t>Coda Coffee Company</t>
        </is>
      </c>
      <c r="F53" s="5" t="inlineStr">
        <is>
          <t>9/1/2023</t>
        </is>
      </c>
      <c r="G53" s="5" t="inlineStr">
        <is>
          <t>8/31/2024</t>
        </is>
      </c>
      <c r="H53" s="5" t="inlineStr">
        <is>
          <t>8/31/2024</t>
        </is>
      </c>
      <c r="I53" s="7" t="n">
        <v>4921.86</v>
      </c>
      <c r="J53" s="7" t="n">
        <v>2731.25</v>
      </c>
      <c r="K53" s="8" t="n">
        <v>9.5</v>
      </c>
      <c r="L53" s="8" t="n">
        <v>7.62</v>
      </c>
      <c r="M53" s="8" t="n"/>
      <c r="N53" s="5" t="n"/>
    </row>
    <row r="54">
      <c r="A54" s="5" t="inlineStr">
        <is>
          <t>1751</t>
        </is>
      </c>
      <c r="B54" s="5" t="inlineStr">
        <is>
          <t>D east</t>
        </is>
      </c>
      <c r="C54" s="6" t="n">
        <v>855.88</v>
      </c>
      <c r="D54" s="5" t="n"/>
      <c r="E54" s="5" t="inlineStr">
        <is>
          <t>Coda Coffee Company</t>
        </is>
      </c>
      <c r="F54" s="5" t="inlineStr">
        <is>
          <t>9/1/2023</t>
        </is>
      </c>
      <c r="G54" s="5" t="inlineStr">
        <is>
          <t>8/31/2024</t>
        </is>
      </c>
      <c r="H54" s="5" t="inlineStr">
        <is>
          <t>8/31/2024</t>
        </is>
      </c>
      <c r="I54" s="7" t="n">
        <v>1221.02</v>
      </c>
      <c r="J54" s="7" t="n">
        <v>677.5700000000001</v>
      </c>
      <c r="K54" s="8" t="n">
        <v>9.5</v>
      </c>
      <c r="L54" s="8" t="n">
        <v>7.62</v>
      </c>
      <c r="M54" s="8" t="n"/>
      <c r="N54" s="5" t="n"/>
    </row>
    <row r="55">
      <c r="A55" s="5" t="inlineStr">
        <is>
          <t>1751</t>
        </is>
      </c>
      <c r="B55" s="5" t="inlineStr">
        <is>
          <t>D 2nd floor</t>
        </is>
      </c>
      <c r="C55" s="6" t="n">
        <v>650.92</v>
      </c>
      <c r="D55" s="5" t="n"/>
      <c r="E55" s="5" t="inlineStr">
        <is>
          <t>Unoccupied (2nd floor small storage)</t>
        </is>
      </c>
      <c r="F55" s="5" t="inlineStr">
        <is>
          <t>09/01/21</t>
        </is>
      </c>
      <c r="G55" s="5" t="n"/>
      <c r="H55" s="5" t="n"/>
      <c r="I55" s="5" t="n"/>
      <c r="J55" s="5" t="n"/>
      <c r="K55" s="5" t="n"/>
      <c r="L55" s="5" t="n"/>
      <c r="M55" s="5" t="n"/>
      <c r="N55" s="5" t="n"/>
    </row>
    <row r="56">
      <c r="A56" s="5" t="inlineStr">
        <is>
          <t>1751</t>
        </is>
      </c>
      <c r="B56" s="5" t="inlineStr">
        <is>
          <t>D west</t>
        </is>
      </c>
      <c r="C56" s="6" t="n">
        <v>993.08</v>
      </c>
      <c r="D56" s="5" t="n"/>
      <c r="E56" s="5" t="inlineStr">
        <is>
          <t>Coda Coffee Company</t>
        </is>
      </c>
      <c r="F56" s="5" t="inlineStr">
        <is>
          <t>9/1/2023</t>
        </is>
      </c>
      <c r="G56" s="5" t="inlineStr">
        <is>
          <t>8/31/2024</t>
        </is>
      </c>
      <c r="H56" s="5" t="inlineStr">
        <is>
          <t>8/31/2024</t>
        </is>
      </c>
      <c r="I56" s="7" t="n">
        <v>1416.75</v>
      </c>
      <c r="J56" s="7" t="n">
        <v>786.1900000000001</v>
      </c>
      <c r="K56" s="8" t="n">
        <v>9.5</v>
      </c>
      <c r="L56" s="8" t="n">
        <v>7.62</v>
      </c>
      <c r="M56" s="8" t="n"/>
      <c r="N56" s="5" t="n"/>
    </row>
    <row r="57">
      <c r="A57" s="5" t="inlineStr">
        <is>
          <t>1751</t>
        </is>
      </c>
      <c r="B57" s="5" t="inlineStr">
        <is>
          <t>E</t>
        </is>
      </c>
      <c r="C57" s="6" t="n">
        <v>5000</v>
      </c>
      <c r="D57" s="5" t="n"/>
      <c r="E57" s="5" t="inlineStr">
        <is>
          <t>Reliant Dry Ice</t>
        </is>
      </c>
      <c r="F57" s="5" t="inlineStr">
        <is>
          <t>11/1/2023</t>
        </is>
      </c>
      <c r="G57" s="5" t="inlineStr">
        <is>
          <t>10/31/2024</t>
        </is>
      </c>
      <c r="H57" s="5" t="inlineStr">
        <is>
          <t>10/31/2025</t>
        </is>
      </c>
      <c r="I57" s="7" t="n">
        <v>5758.13</v>
      </c>
      <c r="J57" s="7" t="n">
        <v>2583.33</v>
      </c>
      <c r="K57" s="8" t="n">
        <v>6.2</v>
      </c>
      <c r="L57" s="8" t="n">
        <v>7.6195</v>
      </c>
      <c r="M57" s="8" t="n"/>
      <c r="N57" s="5" t="n"/>
    </row>
    <row r="58">
      <c r="A58" s="5" t="inlineStr">
        <is>
          <t>1791</t>
        </is>
      </c>
      <c r="B58" s="5" t="inlineStr">
        <is>
          <t>A</t>
        </is>
      </c>
      <c r="C58" s="6" t="n">
        <v>5157</v>
      </c>
      <c r="D58" s="5" t="n"/>
      <c r="E58" s="5" t="inlineStr">
        <is>
          <t>ReEnergize</t>
        </is>
      </c>
      <c r="F58" s="5" t="inlineStr">
        <is>
          <t>06/01/24</t>
        </is>
      </c>
      <c r="G58" s="5" t="inlineStr">
        <is>
          <t>05/31/25</t>
        </is>
      </c>
      <c r="H58" s="5" t="inlineStr">
        <is>
          <t>5/31/25</t>
        </is>
      </c>
      <c r="I58" s="7" t="n">
        <v>6007.69</v>
      </c>
      <c r="J58" s="7" t="n">
        <v>2733.21</v>
      </c>
      <c r="K58" s="8" t="n">
        <v>6.36</v>
      </c>
      <c r="L58" s="8" t="n">
        <v>7.6195</v>
      </c>
      <c r="M58" s="8" t="n"/>
      <c r="N58" s="5" t="n"/>
    </row>
    <row r="59">
      <c r="A59" s="5" t="inlineStr">
        <is>
          <t>1791</t>
        </is>
      </c>
      <c r="B59" s="5" t="inlineStr">
        <is>
          <t>B</t>
        </is>
      </c>
      <c r="C59" s="6" t="n">
        <v>4000</v>
      </c>
      <c r="D59" s="5" t="n"/>
      <c r="E59" s="5" t="inlineStr">
        <is>
          <t>Coda Coffee Company</t>
        </is>
      </c>
      <c r="F59" s="5" t="inlineStr">
        <is>
          <t>09/01/23</t>
        </is>
      </c>
      <c r="G59" s="5" t="inlineStr">
        <is>
          <t>8/31/2024</t>
        </is>
      </c>
      <c r="H59" s="5" t="inlineStr">
        <is>
          <t>8/31/24</t>
        </is>
      </c>
      <c r="I59" s="7" t="n">
        <v>5706.5</v>
      </c>
      <c r="J59" s="7" t="n">
        <v>3166.67</v>
      </c>
      <c r="K59" s="8" t="n">
        <v>9.5</v>
      </c>
      <c r="L59" s="8" t="n">
        <v>7.6195</v>
      </c>
      <c r="M59" s="8" t="n"/>
      <c r="N59" s="5" t="n"/>
    </row>
    <row r="60">
      <c r="A60" s="5" t="inlineStr">
        <is>
          <t>1791</t>
        </is>
      </c>
      <c r="B60" s="5" t="inlineStr">
        <is>
          <t>C &amp; D</t>
        </is>
      </c>
      <c r="C60" s="6" t="n">
        <v>4000</v>
      </c>
      <c r="D60" s="5" t="n"/>
      <c r="E60" s="5" t="inlineStr">
        <is>
          <t>Allcomm Data Supplies Inc.</t>
        </is>
      </c>
      <c r="F60" s="5" t="inlineStr">
        <is>
          <t>09/01/22</t>
        </is>
      </c>
      <c r="G60" s="5" t="inlineStr">
        <is>
          <t>08/31/24</t>
        </is>
      </c>
      <c r="H60" s="5" t="inlineStr">
        <is>
          <t>8/31/26</t>
        </is>
      </c>
      <c r="I60" s="7" t="n">
        <v>4339.83</v>
      </c>
      <c r="J60" s="7" t="n">
        <v>1800</v>
      </c>
      <c r="K60" s="8" t="n">
        <v>5.4</v>
      </c>
      <c r="L60" s="8" t="n">
        <v>7.6195</v>
      </c>
      <c r="M60" s="8" t="n"/>
      <c r="N60" s="5" t="n"/>
    </row>
    <row r="61">
      <c r="A61" s="5" t="inlineStr">
        <is>
          <t>1791</t>
        </is>
      </c>
      <c r="B61" s="5" t="inlineStr">
        <is>
          <t>E</t>
        </is>
      </c>
      <c r="C61" s="6" t="n">
        <v>2000</v>
      </c>
      <c r="D61" s="5" t="n"/>
      <c r="E61" s="5" t="inlineStr">
        <is>
          <t>RossComm LLC</t>
        </is>
      </c>
      <c r="F61" s="5" t="inlineStr">
        <is>
          <t>05/01/24</t>
        </is>
      </c>
      <c r="G61" s="5" t="inlineStr">
        <is>
          <t>04/30/25</t>
        </is>
      </c>
      <c r="H61" s="5" t="inlineStr">
        <is>
          <t>4/30/25</t>
        </is>
      </c>
      <c r="I61" s="7" t="n">
        <v>2394.92</v>
      </c>
      <c r="J61" s="7" t="n">
        <v>1125</v>
      </c>
      <c r="K61" s="8" t="n">
        <v>6.75</v>
      </c>
      <c r="L61" s="8" t="n">
        <v>7.6195</v>
      </c>
      <c r="M61" s="8" t="n"/>
      <c r="N61" s="5" t="n"/>
    </row>
    <row r="62">
      <c r="A62" s="5" t="inlineStr">
        <is>
          <t>1791</t>
        </is>
      </c>
      <c r="B62" s="5" t="inlineStr">
        <is>
          <t>F</t>
        </is>
      </c>
      <c r="C62" s="6" t="n">
        <v>2000</v>
      </c>
      <c r="D62" s="5" t="n"/>
      <c r="E62" s="5" t="inlineStr">
        <is>
          <t>R&amp;O Heating Inc.</t>
        </is>
      </c>
      <c r="F62" s="5" t="inlineStr">
        <is>
          <t>08/01/23</t>
        </is>
      </c>
      <c r="G62" s="5" t="inlineStr">
        <is>
          <t>07/31/24</t>
        </is>
      </c>
      <c r="H62" s="5" t="inlineStr">
        <is>
          <t>7/31/26</t>
        </is>
      </c>
      <c r="I62" s="7" t="n">
        <v>2481.58</v>
      </c>
      <c r="J62" s="7" t="n">
        <v>1166.67</v>
      </c>
      <c r="K62" s="8" t="n">
        <v>7</v>
      </c>
      <c r="L62" s="8" t="n">
        <v>7.6195</v>
      </c>
      <c r="M62" s="8" t="n"/>
      <c r="N62" s="5" t="n"/>
    </row>
    <row r="63">
      <c r="A63" s="5" t="inlineStr">
        <is>
          <t>1791</t>
        </is>
      </c>
      <c r="B63" s="5" t="inlineStr">
        <is>
          <t>G</t>
        </is>
      </c>
      <c r="C63" s="6" t="n">
        <v>2000</v>
      </c>
      <c r="D63" s="5" t="n"/>
      <c r="E63" s="5" t="inlineStr">
        <is>
          <t>R&amp;O Heating Inc.</t>
        </is>
      </c>
      <c r="F63" s="5" t="inlineStr">
        <is>
          <t>08/01/23</t>
        </is>
      </c>
      <c r="G63" s="5" t="inlineStr">
        <is>
          <t>07/31/24</t>
        </is>
      </c>
      <c r="H63" s="5" t="inlineStr">
        <is>
          <t>7/31/26</t>
        </is>
      </c>
      <c r="I63" s="7" t="n">
        <v>2436.58</v>
      </c>
      <c r="J63" s="7" t="n">
        <v>1166.67</v>
      </c>
      <c r="K63" s="8" t="n">
        <v>7</v>
      </c>
      <c r="L63" s="8" t="n">
        <v>7.6195</v>
      </c>
      <c r="M63" s="8" t="n"/>
      <c r="N63" s="5" t="n"/>
    </row>
    <row r="64">
      <c r="A64" s="5" t="inlineStr">
        <is>
          <t>1791</t>
        </is>
      </c>
      <c r="B64" s="5" t="inlineStr">
        <is>
          <t>H</t>
        </is>
      </c>
      <c r="C64" s="6" t="n">
        <v>2000</v>
      </c>
      <c r="D64" s="5" t="n"/>
      <c r="E64" s="5" t="inlineStr">
        <is>
          <t>R&amp;O Heating Inc.</t>
        </is>
      </c>
      <c r="F64" s="5" t="inlineStr">
        <is>
          <t>08/01/23</t>
        </is>
      </c>
      <c r="G64" s="5" t="inlineStr">
        <is>
          <t>07/31/24</t>
        </is>
      </c>
      <c r="H64" s="5" t="inlineStr">
        <is>
          <t>7/31/26</t>
        </is>
      </c>
      <c r="I64" s="7" t="n">
        <v>2436.58</v>
      </c>
      <c r="J64" s="7" t="n">
        <v>1166.67</v>
      </c>
      <c r="K64" s="8" t="n">
        <v>7</v>
      </c>
      <c r="L64" s="8" t="n">
        <v>7.6195</v>
      </c>
      <c r="M64" s="8" t="n"/>
      <c r="N64" s="5" t="n"/>
    </row>
    <row r="65">
      <c r="A65" s="5" t="inlineStr">
        <is>
          <t>1791</t>
        </is>
      </c>
      <c r="B65" s="5" t="inlineStr">
        <is>
          <t>M</t>
        </is>
      </c>
      <c r="C65" s="6" t="n">
        <v>2000</v>
      </c>
      <c r="D65" s="5" t="n"/>
      <c r="E65" s="5" t="inlineStr">
        <is>
          <t>Harlan Bakeries Co LLC</t>
        </is>
      </c>
      <c r="F65" s="5" t="inlineStr">
        <is>
          <t>02/01/23 (roll cont. 1-18-17)</t>
        </is>
      </c>
      <c r="G65" s="5" t="inlineStr">
        <is>
          <t>01/31/25</t>
        </is>
      </c>
      <c r="H65" s="5" t="inlineStr">
        <is>
          <t>1/31/25</t>
        </is>
      </c>
      <c r="I65" s="7" t="n">
        <v>2309.92</v>
      </c>
      <c r="J65" s="7" t="n">
        <v>1040</v>
      </c>
      <c r="K65" s="8" t="n">
        <v>6.24</v>
      </c>
      <c r="L65" s="8" t="n">
        <v>7.6195</v>
      </c>
      <c r="M65" s="8" t="n"/>
      <c r="N65" s="5" t="inlineStr">
        <is>
          <t>Envigo/Vanguard listed as prior tenant 06/01/23-05/31/25, term to 5/13/26</t>
        </is>
      </c>
    </row>
    <row r="66">
      <c r="A66" s="5" t="inlineStr">
        <is>
          <t>1791</t>
        </is>
      </c>
      <c r="B66" s="5" t="inlineStr">
        <is>
          <t>N</t>
        </is>
      </c>
      <c r="C66" s="6" t="n">
        <v>2000</v>
      </c>
      <c r="D66" s="5" t="n"/>
      <c r="E66" s="5" t="inlineStr">
        <is>
          <t>Mr. Dino's Baths</t>
        </is>
      </c>
      <c r="F66" s="5" t="n"/>
      <c r="G66" s="5" t="inlineStr">
        <is>
          <t>05/31/24</t>
        </is>
      </c>
      <c r="H66" s="5" t="inlineStr">
        <is>
          <t>05/31/24</t>
        </is>
      </c>
      <c r="I66" s="5" t="n"/>
      <c r="J66" s="5" t="n"/>
      <c r="K66" s="5" t="n"/>
      <c r="L66" s="5" t="n"/>
      <c r="M66" s="5" t="n"/>
      <c r="N66" s="5" t="n"/>
    </row>
    <row r="67">
      <c r="A67" s="5" t="inlineStr">
        <is>
          <t>1771</t>
        </is>
      </c>
      <c r="B67" s="5" t="inlineStr">
        <is>
          <t>A/A-1</t>
        </is>
      </c>
      <c r="C67" s="6" t="n">
        <v>3760</v>
      </c>
      <c r="D67" s="5" t="n"/>
      <c r="E67" s="5" t="inlineStr">
        <is>
          <t>Colorado Comfort Air</t>
        </is>
      </c>
      <c r="F67" s="5" t="inlineStr">
        <is>
          <t>7/1/2023</t>
        </is>
      </c>
      <c r="G67" s="5" t="inlineStr">
        <is>
          <t>6/30/2024</t>
        </is>
      </c>
      <c r="H67" s="5" t="inlineStr">
        <is>
          <t>6/30/2028</t>
        </is>
      </c>
      <c r="I67" s="7" t="n">
        <v>4330.11</v>
      </c>
      <c r="J67" s="7" t="n">
        <v>1942.67</v>
      </c>
      <c r="K67" s="8" t="n">
        <v>6.2</v>
      </c>
      <c r="L67" s="8" t="n">
        <v>7.6195</v>
      </c>
      <c r="M67" s="8" t="n"/>
      <c r="N67" s="5" t="n"/>
    </row>
    <row r="68">
      <c r="A68" s="5" t="inlineStr">
        <is>
          <t>1771</t>
        </is>
      </c>
      <c r="B68" s="5" t="inlineStr">
        <is>
          <t>B</t>
        </is>
      </c>
      <c r="C68" s="6" t="n">
        <v>3987.76</v>
      </c>
      <c r="D68" s="5" t="n"/>
      <c r="E68" s="5" t="inlineStr">
        <is>
          <t>CODA Coffee</t>
        </is>
      </c>
      <c r="F68" s="5" t="inlineStr">
        <is>
          <t>02/15/24</t>
        </is>
      </c>
      <c r="G68" s="5" t="inlineStr">
        <is>
          <t>8/31/2024</t>
        </is>
      </c>
      <c r="H68" s="5" t="inlineStr">
        <is>
          <t>8/31/24</t>
        </is>
      </c>
      <c r="I68" s="7" t="n">
        <v>3961.17</v>
      </c>
      <c r="J68" s="7" t="n">
        <v>1993.88</v>
      </c>
      <c r="K68" s="8" t="n">
        <v>6</v>
      </c>
      <c r="L68" s="8" t="n">
        <v>5.92</v>
      </c>
      <c r="M68" s="8" t="n"/>
      <c r="N68" s="5" t="n"/>
    </row>
    <row r="69">
      <c r="A69" s="5" t="inlineStr">
        <is>
          <t>1771</t>
        </is>
      </c>
      <c r="B69" s="5" t="inlineStr">
        <is>
          <t>C</t>
        </is>
      </c>
      <c r="C69" s="6" t="n">
        <v>2562.24</v>
      </c>
      <c r="D69" s="5" t="n"/>
      <c r="E69" s="5" t="inlineStr">
        <is>
          <t>REDCO Tire</t>
        </is>
      </c>
      <c r="F69" s="5" t="inlineStr">
        <is>
          <t>07/01/23</t>
        </is>
      </c>
      <c r="G69" s="5" t="inlineStr">
        <is>
          <t>06/30/24</t>
        </is>
      </c>
      <c r="H69" s="5" t="inlineStr">
        <is>
          <t>6/30/28</t>
        </is>
      </c>
      <c r="I69" s="7" t="n">
        <v>2908.04</v>
      </c>
      <c r="J69" s="7" t="n">
        <v>1281.12</v>
      </c>
      <c r="K69" s="8" t="n">
        <v>6</v>
      </c>
      <c r="L69" s="8" t="n">
        <v>7.6195</v>
      </c>
      <c r="M69" s="8" t="n"/>
      <c r="N69" s="5" t="n"/>
    </row>
    <row r="70">
      <c r="A70" s="5" t="inlineStr">
        <is>
          <t>1771</t>
        </is>
      </c>
      <c r="B70" s="5" t="inlineStr">
        <is>
          <t>D</t>
        </is>
      </c>
      <c r="C70" s="6" t="n">
        <v>4585.15</v>
      </c>
      <c r="D70" s="5" t="n"/>
      <c r="E70" s="5" t="inlineStr">
        <is>
          <t>Coda Coffee</t>
        </is>
      </c>
      <c r="F70" s="5" t="inlineStr">
        <is>
          <t>9/1/2023</t>
        </is>
      </c>
      <c r="G70" s="5" t="inlineStr">
        <is>
          <t>8/31/24</t>
        </is>
      </c>
      <c r="H70" s="5" t="inlineStr">
        <is>
          <t>08/31/24</t>
        </is>
      </c>
      <c r="I70" s="7" t="n">
        <v>6541.29</v>
      </c>
      <c r="J70" s="7" t="n">
        <v>3629.91</v>
      </c>
      <c r="K70" s="8" t="n">
        <v>9.5</v>
      </c>
      <c r="L70" s="8" t="n">
        <v>7.6195</v>
      </c>
      <c r="M70" s="8" t="n"/>
      <c r="N70" s="5" t="n"/>
    </row>
    <row r="71">
      <c r="A71" s="5" t="inlineStr">
        <is>
          <t>1771</t>
        </is>
      </c>
      <c r="B71" s="5" t="inlineStr">
        <is>
          <t>E &amp; F</t>
        </is>
      </c>
      <c r="C71" s="6" t="n">
        <v>5000</v>
      </c>
      <c r="D71" s="5" t="n"/>
      <c r="E71" s="5" t="inlineStr">
        <is>
          <t>Happel &amp; Associates Inc.</t>
        </is>
      </c>
      <c r="F71" s="5" t="inlineStr">
        <is>
          <t>9/1/2023</t>
        </is>
      </c>
      <c r="G71" s="5" t="inlineStr">
        <is>
          <t>8/31/24</t>
        </is>
      </c>
      <c r="H71" s="5" t="inlineStr">
        <is>
          <t>08/31/25</t>
        </is>
      </c>
      <c r="I71" s="7" t="n">
        <v>5878.96</v>
      </c>
      <c r="J71" s="7" t="n">
        <v>2704.17</v>
      </c>
      <c r="K71" s="8" t="n">
        <v>6.49</v>
      </c>
      <c r="L71" s="8" t="n">
        <v>7.6195</v>
      </c>
      <c r="M71" s="8" t="n"/>
      <c r="N71" s="5" t="n"/>
    </row>
    <row r="72">
      <c r="A72" s="5" t="inlineStr">
        <is>
          <t>1761</t>
        </is>
      </c>
      <c r="B72" s="5" t="inlineStr">
        <is>
          <t>A</t>
        </is>
      </c>
      <c r="C72" s="6" t="n">
        <v>2625</v>
      </c>
      <c r="D72" s="5" t="n"/>
      <c r="E72" s="5" t="inlineStr">
        <is>
          <t>Harlan Bakeries</t>
        </is>
      </c>
      <c r="F72" s="5" t="inlineStr">
        <is>
          <t>09/01/23</t>
        </is>
      </c>
      <c r="G72" s="5" t="inlineStr">
        <is>
          <t>08/31/24</t>
        </is>
      </c>
      <c r="H72" s="5" t="inlineStr">
        <is>
          <t>8/31/25</t>
        </is>
      </c>
      <c r="I72" s="7" t="n">
        <v>2727.7</v>
      </c>
      <c r="J72" s="7" t="n">
        <v>1060.94</v>
      </c>
      <c r="K72" s="8" t="n">
        <v>4.85</v>
      </c>
      <c r="L72" s="8" t="n">
        <v>7.6195</v>
      </c>
      <c r="M72" s="8" t="n"/>
      <c r="N72" s="5" t="n"/>
    </row>
    <row r="73">
      <c r="A73" s="5" t="inlineStr">
        <is>
          <t>1761</t>
        </is>
      </c>
      <c r="B73" s="5" t="inlineStr">
        <is>
          <t>A-5</t>
        </is>
      </c>
      <c r="C73" s="6" t="n">
        <v>3750</v>
      </c>
      <c r="D73" s="5" t="n"/>
      <c r="E73" s="5" t="inlineStr">
        <is>
          <t>Good Bread Inc.</t>
        </is>
      </c>
      <c r="F73" s="5" t="inlineStr">
        <is>
          <t>06/01/24</t>
        </is>
      </c>
      <c r="G73" s="5" t="inlineStr">
        <is>
          <t>05/31/25</t>
        </is>
      </c>
      <c r="H73" s="5" t="inlineStr">
        <is>
          <t>5/31/28</t>
        </is>
      </c>
      <c r="I73" s="7" t="n">
        <v>3975.09</v>
      </c>
      <c r="J73" s="7" t="n">
        <v>1594</v>
      </c>
      <c r="K73" s="8" t="n">
        <v>5.1008</v>
      </c>
      <c r="L73" s="8" t="n">
        <v>7.6195</v>
      </c>
      <c r="M73" s="8" t="n"/>
      <c r="N73" s="5" t="n"/>
    </row>
    <row r="74">
      <c r="A74" s="5" t="inlineStr">
        <is>
          <t>1761</t>
        </is>
      </c>
      <c r="B74" s="5" t="inlineStr">
        <is>
          <t>A3</t>
        </is>
      </c>
      <c r="C74" s="6" t="n">
        <v>1250</v>
      </c>
      <c r="D74" s="5" t="n"/>
      <c r="E74" s="5" t="inlineStr">
        <is>
          <t>Santa Fe Mechanical</t>
        </is>
      </c>
      <c r="F74" s="5" t="inlineStr">
        <is>
          <t>09/01/23</t>
        </is>
      </c>
      <c r="G74" s="5" t="inlineStr">
        <is>
          <t>08/31/24</t>
        </is>
      </c>
      <c r="H74" s="5" t="inlineStr">
        <is>
          <t>8/31/25</t>
        </is>
      </c>
      <c r="I74" s="7" t="n">
        <v>1544.74</v>
      </c>
      <c r="J74" s="7" t="n">
        <v>751.04</v>
      </c>
      <c r="K74" s="8" t="n">
        <v>7.21</v>
      </c>
      <c r="L74" s="8" t="n">
        <v>7.6195</v>
      </c>
      <c r="M74" s="8" t="n"/>
      <c r="N74" s="5" t="n"/>
    </row>
    <row r="75">
      <c r="A75" s="5" t="inlineStr">
        <is>
          <t>1761</t>
        </is>
      </c>
      <c r="B75" s="5" t="inlineStr">
        <is>
          <t>A4</t>
        </is>
      </c>
      <c r="C75" s="6" t="n">
        <v>5000</v>
      </c>
      <c r="D75" s="5" t="n"/>
      <c r="E75" s="5" t="inlineStr">
        <is>
          <t>Santa Fe Mechanical</t>
        </is>
      </c>
      <c r="F75" s="5" t="inlineStr">
        <is>
          <t>09/01/23</t>
        </is>
      </c>
      <c r="G75" s="5" t="inlineStr">
        <is>
          <t>08/31/24</t>
        </is>
      </c>
      <c r="H75" s="5" t="inlineStr">
        <is>
          <t>8/31/25</t>
        </is>
      </c>
      <c r="I75" s="7" t="n">
        <v>6178.96</v>
      </c>
      <c r="J75" s="7" t="n">
        <v>3004.17</v>
      </c>
      <c r="K75" s="8" t="n">
        <v>7.21</v>
      </c>
      <c r="L75" s="8" t="n">
        <v>7.6195</v>
      </c>
      <c r="M75" s="8" t="n"/>
      <c r="N75" s="5" t="n"/>
    </row>
    <row r="76">
      <c r="A76" s="5" t="inlineStr">
        <is>
          <t>1761 (cont.)</t>
        </is>
      </c>
      <c r="B76" s="5" t="inlineStr">
        <is>
          <t>A1</t>
        </is>
      </c>
      <c r="C76" s="6" t="n">
        <v>6675</v>
      </c>
      <c r="D76" s="5" t="n"/>
      <c r="E76" s="5" t="inlineStr">
        <is>
          <t>Whatnot Ventures LLC</t>
        </is>
      </c>
      <c r="F76" s="5" t="inlineStr">
        <is>
          <t>06/01/24</t>
        </is>
      </c>
      <c r="G76" s="5" t="inlineStr">
        <is>
          <t>05/31/25</t>
        </is>
      </c>
      <c r="H76" s="5" t="inlineStr">
        <is>
          <t>5/1/26</t>
        </is>
      </c>
      <c r="I76" s="7" t="n">
        <v>6980.66</v>
      </c>
      <c r="J76" s="7" t="n">
        <v>2742.31</v>
      </c>
      <c r="K76" s="8" t="n">
        <v>4.93</v>
      </c>
      <c r="L76" s="8" t="n">
        <v>7.6195</v>
      </c>
      <c r="M76" s="8" t="n"/>
      <c r="N76" s="5" t="n"/>
    </row>
    <row r="77">
      <c r="A77" s="5" t="inlineStr">
        <is>
          <t>1761 (cont.)</t>
        </is>
      </c>
      <c r="B77" s="5" t="inlineStr">
        <is>
          <t>A2</t>
        </is>
      </c>
      <c r="C77" s="6" t="n">
        <v>3200</v>
      </c>
      <c r="D77" s="5" t="n"/>
      <c r="E77" s="5" t="inlineStr">
        <is>
          <t>Inland Island Brewing</t>
        </is>
      </c>
      <c r="F77" s="5" t="inlineStr">
        <is>
          <t>10/01/22</t>
        </is>
      </c>
      <c r="G77" s="5" t="inlineStr">
        <is>
          <t>09/30/24</t>
        </is>
      </c>
      <c r="H77" s="5" t="inlineStr">
        <is>
          <t>9/30/27</t>
        </is>
      </c>
      <c r="I77" s="7" t="n">
        <v>3242.53</v>
      </c>
      <c r="J77" s="7" t="n">
        <v>1210.67</v>
      </c>
      <c r="K77" s="8" t="n">
        <v>4.54</v>
      </c>
      <c r="L77" s="8" t="n">
        <v>7.6195</v>
      </c>
      <c r="M77" s="8" t="n"/>
      <c r="N77" s="5" t="n"/>
    </row>
    <row r="78">
      <c r="A78" s="5" t="inlineStr">
        <is>
          <t>1761 (cont.)</t>
        </is>
      </c>
      <c r="B78" s="5" t="inlineStr">
        <is>
          <t>B</t>
        </is>
      </c>
      <c r="C78" s="6" t="n">
        <v>2765</v>
      </c>
      <c r="D78" s="5" t="n"/>
      <c r="E78" s="5" t="inlineStr">
        <is>
          <t>Inland Island Brewing</t>
        </is>
      </c>
      <c r="F78" s="5" t="inlineStr">
        <is>
          <t>10/01/22</t>
        </is>
      </c>
      <c r="G78" s="5" t="inlineStr">
        <is>
          <t>09/30/24</t>
        </is>
      </c>
      <c r="H78" s="5" t="inlineStr">
        <is>
          <t>9/30/27</t>
        </is>
      </c>
      <c r="I78" s="7" t="n">
        <v>2801.75</v>
      </c>
      <c r="J78" s="7" t="n">
        <v>1046.09</v>
      </c>
      <c r="K78" s="8" t="n">
        <v>4.54</v>
      </c>
      <c r="L78" s="8" t="n">
        <v>7.6195</v>
      </c>
      <c r="M78" s="8" t="n"/>
      <c r="N78" s="5" t="n"/>
    </row>
    <row r="79">
      <c r="A79" s="5" t="inlineStr">
        <is>
          <t>1761 (cont.)</t>
        </is>
      </c>
      <c r="B79" s="5" t="inlineStr">
        <is>
          <t>B add on</t>
        </is>
      </c>
      <c r="C79" s="6" t="n">
        <v>1150</v>
      </c>
      <c r="D79" s="5" t="n"/>
      <c r="E79" s="5" t="inlineStr">
        <is>
          <t>Inland Island Brewing</t>
        </is>
      </c>
      <c r="F79" s="5" t="inlineStr">
        <is>
          <t>10/01/23</t>
        </is>
      </c>
      <c r="G79" s="5" t="inlineStr">
        <is>
          <t>09/30/24</t>
        </is>
      </c>
      <c r="H79" s="5" t="inlineStr">
        <is>
          <t>9/30/27</t>
        </is>
      </c>
      <c r="I79" s="7" t="n">
        <v>1329.16</v>
      </c>
      <c r="J79" s="7" t="n">
        <v>598.96</v>
      </c>
      <c r="K79" s="8" t="n">
        <v>6.25</v>
      </c>
      <c r="L79" s="8" t="n">
        <v>7.6195</v>
      </c>
      <c r="M79" s="8" t="n"/>
      <c r="N79" s="5" t="n"/>
    </row>
    <row r="80">
      <c r="A80" s="5" t="inlineStr">
        <is>
          <t>1761 (cont.)</t>
        </is>
      </c>
      <c r="B80" s="5" t="inlineStr">
        <is>
          <t>C&amp;D</t>
        </is>
      </c>
      <c r="C80" s="6" t="n">
        <v>6465</v>
      </c>
      <c r="D80" s="5" t="n"/>
      <c r="E80" s="5" t="inlineStr">
        <is>
          <t>Coda Coffee</t>
        </is>
      </c>
      <c r="F80" s="5" t="inlineStr">
        <is>
          <t>10/01/23</t>
        </is>
      </c>
      <c r="G80" s="5" t="inlineStr">
        <is>
          <t>09/30/24</t>
        </is>
      </c>
      <c r="H80" s="5" t="inlineStr">
        <is>
          <t>3/31/25</t>
        </is>
      </c>
      <c r="I80" s="7" t="n">
        <v>9223.129999999999</v>
      </c>
      <c r="J80" s="7" t="n">
        <v>5118.13</v>
      </c>
      <c r="K80" s="8" t="n">
        <v>9.5</v>
      </c>
      <c r="L80" s="8" t="n">
        <v>7.6195</v>
      </c>
      <c r="M80" s="8" t="n"/>
      <c r="N80" s="5" t="n"/>
    </row>
    <row r="81">
      <c r="A81" s="5" t="inlineStr">
        <is>
          <t>1805</t>
        </is>
      </c>
      <c r="B81" s="5" t="inlineStr">
        <is>
          <t>A,B</t>
        </is>
      </c>
      <c r="C81" s="6" t="n">
        <v>3000</v>
      </c>
      <c r="D81" s="5" t="n"/>
      <c r="E81" s="5" t="inlineStr">
        <is>
          <t>Savory Retail Group, LLC</t>
        </is>
      </c>
      <c r="F81" s="5" t="inlineStr">
        <is>
          <t>04/01/24</t>
        </is>
      </c>
      <c r="G81" s="5" t="inlineStr">
        <is>
          <t>03/31/25</t>
        </is>
      </c>
      <c r="H81" s="5" t="inlineStr">
        <is>
          <t>03/31/30</t>
        </is>
      </c>
      <c r="I81" s="7" t="n">
        <v>3915.54</v>
      </c>
      <c r="J81" s="7" t="n">
        <v>1337.5</v>
      </c>
      <c r="K81" s="8" t="n">
        <v>5.35</v>
      </c>
      <c r="L81" s="8" t="n">
        <v>7.6195</v>
      </c>
      <c r="M81" s="8" t="n"/>
      <c r="N81" s="5" t="n"/>
    </row>
    <row r="82">
      <c r="A82" s="5" t="inlineStr">
        <is>
          <t>1805</t>
        </is>
      </c>
      <c r="B82" s="5" t="inlineStr">
        <is>
          <t>C</t>
        </is>
      </c>
      <c r="C82" s="6" t="n">
        <v>3000</v>
      </c>
      <c r="D82" s="5" t="n"/>
      <c r="E82" s="5" t="inlineStr">
        <is>
          <t>Savory</t>
        </is>
      </c>
      <c r="F82" s="5" t="inlineStr">
        <is>
          <t>04/01/24</t>
        </is>
      </c>
      <c r="G82" s="5" t="inlineStr">
        <is>
          <t>03/31/25</t>
        </is>
      </c>
      <c r="H82" s="5" t="inlineStr">
        <is>
          <t>03/31/30</t>
        </is>
      </c>
      <c r="I82" s="7" t="n">
        <v>3242.38</v>
      </c>
      <c r="J82" s="7" t="n">
        <v>1337.5</v>
      </c>
      <c r="K82" s="8" t="n">
        <v>5.35</v>
      </c>
      <c r="L82" s="8" t="n">
        <v>7.6195</v>
      </c>
      <c r="M82" s="8" t="n"/>
      <c r="N82" s="5" t="inlineStr">
        <is>
          <t>180-day notice from tenant to continue</t>
        </is>
      </c>
    </row>
    <row r="83">
      <c r="A83" s="5" t="inlineStr">
        <is>
          <t>1805</t>
        </is>
      </c>
      <c r="B83" s="5" t="inlineStr">
        <is>
          <t>D</t>
        </is>
      </c>
      <c r="C83" s="6" t="n">
        <v>2000</v>
      </c>
      <c r="D83" s="5" t="n"/>
      <c r="E83" s="5" t="inlineStr">
        <is>
          <t>Savory</t>
        </is>
      </c>
      <c r="F83" s="5" t="inlineStr">
        <is>
          <t>04/01/24</t>
        </is>
      </c>
      <c r="G83" s="5" t="inlineStr">
        <is>
          <t>03/31/25</t>
        </is>
      </c>
      <c r="H83" s="5" t="inlineStr">
        <is>
          <t>03/31/30</t>
        </is>
      </c>
      <c r="I83" s="7" t="n">
        <v>2161.58</v>
      </c>
      <c r="J83" s="7" t="n">
        <v>891.67</v>
      </c>
      <c r="K83" s="8" t="n">
        <v>5.35</v>
      </c>
      <c r="L83" s="8" t="n">
        <v>7.6195</v>
      </c>
      <c r="M83" s="8" t="n"/>
      <c r="N83" s="5" t="inlineStr">
        <is>
          <t>180-day notice from tenant to continue</t>
        </is>
      </c>
    </row>
    <row r="84">
      <c r="A84" s="5" t="inlineStr">
        <is>
          <t>1805</t>
        </is>
      </c>
      <c r="B84" s="5" t="inlineStr">
        <is>
          <t>E,F,G</t>
        </is>
      </c>
      <c r="C84" s="6" t="n">
        <v>6000</v>
      </c>
      <c r="D84" s="5" t="n"/>
      <c r="E84" s="5" t="inlineStr">
        <is>
          <t>Savory</t>
        </is>
      </c>
      <c r="F84" s="5" t="inlineStr">
        <is>
          <t>04/01/24</t>
        </is>
      </c>
      <c r="G84" s="5" t="inlineStr">
        <is>
          <t>03/31/25</t>
        </is>
      </c>
      <c r="H84" s="5" t="inlineStr">
        <is>
          <t>03/31/30</t>
        </is>
      </c>
      <c r="I84" s="7" t="n">
        <v>6484.75</v>
      </c>
      <c r="J84" s="7" t="n">
        <v>2675</v>
      </c>
      <c r="K84" s="8" t="n">
        <v>5.35</v>
      </c>
      <c r="L84" s="8" t="n">
        <v>7.6195</v>
      </c>
      <c r="M84" s="8" t="n"/>
      <c r="N84" s="5" t="inlineStr">
        <is>
          <t>180-day notice from tenant to continue</t>
        </is>
      </c>
    </row>
    <row r="85">
      <c r="A85" s="5" t="inlineStr">
        <is>
          <t>1805</t>
        </is>
      </c>
      <c r="B85" s="5" t="inlineStr">
        <is>
          <t>H</t>
        </is>
      </c>
      <c r="C85" s="6" t="n">
        <v>2000</v>
      </c>
      <c r="D85" s="5" t="n"/>
      <c r="E85" s="5" t="inlineStr">
        <is>
          <t>M.R. Solutions, Inc.</t>
        </is>
      </c>
      <c r="F85" s="5" t="inlineStr">
        <is>
          <t>08/01/23</t>
        </is>
      </c>
      <c r="G85" s="5" t="inlineStr">
        <is>
          <t>07/31/24</t>
        </is>
      </c>
      <c r="H85" s="5" t="inlineStr">
        <is>
          <t>7/31/02 [sic]</t>
        </is>
      </c>
      <c r="I85" s="7" t="n">
        <v>2686.58</v>
      </c>
      <c r="J85" s="7" t="n">
        <v>1416.67</v>
      </c>
      <c r="K85" s="8" t="n">
        <v>8.5</v>
      </c>
      <c r="L85" s="8" t="n">
        <v>7.6195</v>
      </c>
      <c r="M85" s="8" t="n"/>
      <c r="N85" s="5" t="n"/>
    </row>
    <row r="86">
      <c r="A86" s="5" t="inlineStr">
        <is>
          <t>1805</t>
        </is>
      </c>
      <c r="B86" s="5" t="inlineStr">
        <is>
          <t>I</t>
        </is>
      </c>
      <c r="C86" s="6" t="n">
        <v>2000</v>
      </c>
      <c r="D86" s="5" t="n"/>
      <c r="E86" s="5" t="inlineStr">
        <is>
          <t>M.R. Solutions, Inc.</t>
        </is>
      </c>
      <c r="F86" s="5" t="inlineStr">
        <is>
          <t>08/01/23</t>
        </is>
      </c>
      <c r="G86" s="5" t="inlineStr">
        <is>
          <t>07/31/24</t>
        </is>
      </c>
      <c r="H86" s="5" t="inlineStr">
        <is>
          <t>7/31/24</t>
        </is>
      </c>
      <c r="I86" s="7" t="n">
        <v>2686.58</v>
      </c>
      <c r="J86" s="7" t="n">
        <v>1416.67</v>
      </c>
      <c r="K86" s="8" t="n">
        <v>8.5</v>
      </c>
      <c r="L86" s="8" t="n">
        <v>7.6195</v>
      </c>
      <c r="M86" s="8" t="n"/>
      <c r="N86" s="5" t="n"/>
    </row>
    <row r="87">
      <c r="A87" s="5" t="inlineStr">
        <is>
          <t>1805</t>
        </is>
      </c>
      <c r="B87" s="5" t="inlineStr">
        <is>
          <t>J-s</t>
        </is>
      </c>
      <c r="C87" s="6" t="n">
        <v>2172</v>
      </c>
      <c r="D87" s="5" t="n"/>
      <c r="E87" s="5" t="inlineStr">
        <is>
          <t>ReEnergize</t>
        </is>
      </c>
      <c r="F87" s="5" t="inlineStr">
        <is>
          <t>06/01/23</t>
        </is>
      </c>
      <c r="G87" s="5" t="inlineStr">
        <is>
          <t>05/31/24</t>
        </is>
      </c>
      <c r="H87" s="5" t="inlineStr">
        <is>
          <t>5/31/24</t>
        </is>
      </c>
      <c r="I87" s="7" t="n">
        <v>2509.45</v>
      </c>
      <c r="J87" s="7" t="n">
        <v>1035.32</v>
      </c>
      <c r="K87" s="8" t="n">
        <v>5.72</v>
      </c>
      <c r="L87" s="8" t="n">
        <v>7.6195</v>
      </c>
      <c r="M87" s="8" t="n"/>
      <c r="N87" s="5" t="n"/>
    </row>
    <row r="88">
      <c r="A88" s="5" t="inlineStr">
        <is>
          <t>1805</t>
        </is>
      </c>
      <c r="B88" s="5" t="inlineStr">
        <is>
          <t>J (Ne)</t>
        </is>
      </c>
      <c r="C88" s="6" t="n">
        <v>1475</v>
      </c>
      <c r="D88" s="5" t="n"/>
      <c r="E88" s="5" t="inlineStr">
        <is>
          <t>P&amp;H Equipment</t>
        </is>
      </c>
      <c r="F88" s="5" t="inlineStr">
        <is>
          <t>09/01/23</t>
        </is>
      </c>
      <c r="G88" s="5" t="inlineStr">
        <is>
          <t>08/31/24</t>
        </is>
      </c>
      <c r="H88" s="5" t="inlineStr">
        <is>
          <t>8/31/2026</t>
        </is>
      </c>
      <c r="I88" s="7" t="n">
        <v>1735.52</v>
      </c>
      <c r="J88" s="7" t="n">
        <v>798.96</v>
      </c>
      <c r="K88" s="8" t="n">
        <v>6.5</v>
      </c>
      <c r="L88" s="8" t="n">
        <v>7.6195</v>
      </c>
      <c r="M88" s="8" t="n"/>
      <c r="N88" s="5" t="n"/>
    </row>
    <row r="89">
      <c r="A89" s="5" t="inlineStr">
        <is>
          <t>1805</t>
        </is>
      </c>
      <c r="B89" s="5" t="inlineStr">
        <is>
          <t>J (Nw)</t>
        </is>
      </c>
      <c r="C89" s="6" t="n">
        <v>440</v>
      </c>
      <c r="D89" s="5" t="n"/>
      <c r="E89" s="5" t="inlineStr">
        <is>
          <t>ReEnergize</t>
        </is>
      </c>
      <c r="F89" s="5" t="inlineStr">
        <is>
          <t>06/01/23</t>
        </is>
      </c>
      <c r="G89" s="5" t="inlineStr">
        <is>
          <t>05/31/24</t>
        </is>
      </c>
      <c r="H89" s="5" t="inlineStr">
        <is>
          <t>5/31/24</t>
        </is>
      </c>
      <c r="I89" s="7" t="n">
        <v>489.13</v>
      </c>
      <c r="J89" s="7" t="n">
        <v>209.74</v>
      </c>
      <c r="K89" s="8" t="n">
        <v>5.72</v>
      </c>
      <c r="L89" s="8" t="n">
        <v>7.6195</v>
      </c>
      <c r="M89" s="8" t="n"/>
      <c r="N89" s="5" t="n"/>
    </row>
    <row r="90">
      <c r="A90" s="5" t="inlineStr">
        <is>
          <t>1805</t>
        </is>
      </c>
      <c r="B90" s="5" t="inlineStr">
        <is>
          <t>K</t>
        </is>
      </c>
      <c r="C90" s="6" t="n">
        <v>1325</v>
      </c>
      <c r="D90" s="5" t="n"/>
      <c r="E90" s="5" t="inlineStr">
        <is>
          <t>ReEnergize</t>
        </is>
      </c>
      <c r="F90" s="5" t="inlineStr">
        <is>
          <t>06/01/23</t>
        </is>
      </c>
      <c r="G90" s="5" t="inlineStr">
        <is>
          <t>05/31/24</t>
        </is>
      </c>
      <c r="H90" s="5" t="inlineStr">
        <is>
          <t>5/31/24</t>
        </is>
      </c>
      <c r="I90" s="7" t="n">
        <v>1472.9</v>
      </c>
      <c r="J90" s="7" t="n">
        <v>631.58</v>
      </c>
      <c r="K90" s="8" t="n">
        <v>5.72</v>
      </c>
      <c r="L90" s="8" t="n">
        <v>7.6195</v>
      </c>
      <c r="M90" s="8" t="n"/>
      <c r="N90" s="5" t="n"/>
    </row>
    <row r="91">
      <c r="A91" s="5" t="inlineStr">
        <is>
          <t>1805</t>
        </is>
      </c>
      <c r="B91" s="5" t="inlineStr">
        <is>
          <t>K office</t>
        </is>
      </c>
      <c r="C91" s="6" t="n">
        <v>680</v>
      </c>
      <c r="D91" s="5" t="n"/>
      <c r="E91" s="5" t="inlineStr">
        <is>
          <t>ReEnergize</t>
        </is>
      </c>
      <c r="F91" s="5" t="inlineStr">
        <is>
          <t>06/01/23</t>
        </is>
      </c>
      <c r="G91" s="5" t="inlineStr">
        <is>
          <t>05/31/24</t>
        </is>
      </c>
      <c r="H91" s="5" t="inlineStr">
        <is>
          <t>5/31/24</t>
        </is>
      </c>
      <c r="I91" s="7" t="n">
        <v>755.91</v>
      </c>
      <c r="J91" s="7" t="n">
        <v>324.13</v>
      </c>
      <c r="K91" s="8" t="n">
        <v>5.72</v>
      </c>
      <c r="L91" s="8" t="n">
        <v>7.6195</v>
      </c>
      <c r="M91" s="8" t="n"/>
      <c r="N91" s="5" t="n"/>
    </row>
    <row r="92">
      <c r="A92" s="5" t="inlineStr">
        <is>
          <t>1805</t>
        </is>
      </c>
      <c r="B92" s="5" t="inlineStr">
        <is>
          <t>L</t>
        </is>
      </c>
      <c r="C92" s="6" t="n">
        <v>2005</v>
      </c>
      <c r="D92" s="5" t="n"/>
      <c r="E92" s="5" t="inlineStr">
        <is>
          <t>ReEnergize</t>
        </is>
      </c>
      <c r="F92" s="5" t="inlineStr">
        <is>
          <t>06/01/23</t>
        </is>
      </c>
      <c r="G92" s="5" t="inlineStr">
        <is>
          <t>05/31/24</t>
        </is>
      </c>
      <c r="H92" s="5" t="inlineStr">
        <is>
          <t>5/31/24</t>
        </is>
      </c>
      <c r="I92" s="7" t="n">
        <v>2228.81</v>
      </c>
      <c r="J92" s="7" t="n">
        <v>955.72</v>
      </c>
      <c r="K92" s="8" t="n">
        <v>5.72</v>
      </c>
      <c r="L92" s="8" t="n">
        <v>7.6195</v>
      </c>
      <c r="M92" s="8" t="n"/>
      <c r="N92" s="5" t="n"/>
    </row>
    <row r="93">
      <c r="A93" s="5" t="inlineStr">
        <is>
          <t>1805</t>
        </is>
      </c>
      <c r="B93" s="5" t="inlineStr">
        <is>
          <t>M</t>
        </is>
      </c>
      <c r="C93" s="6" t="n">
        <v>3005</v>
      </c>
      <c r="D93" s="5" t="n"/>
      <c r="E93" s="5" t="inlineStr">
        <is>
          <t>Savory Spice</t>
        </is>
      </c>
      <c r="F93" s="5" t="inlineStr">
        <is>
          <t>6/1/2024</t>
        </is>
      </c>
      <c r="G93" s="5" t="inlineStr">
        <is>
          <t>5/31/2025</t>
        </is>
      </c>
      <c r="H93" s="5" t="inlineStr">
        <is>
          <t>3/31/27 / 3/31/30</t>
        </is>
      </c>
      <c r="I93" s="7" t="n">
        <v>11048</v>
      </c>
      <c r="J93" s="7" t="n">
        <v>3503.2</v>
      </c>
      <c r="K93" s="8" t="n">
        <v>6.37</v>
      </c>
      <c r="L93" s="8" t="n">
        <v>7.6195</v>
      </c>
      <c r="M93" s="8" t="n"/>
      <c r="N93" s="5" t="inlineStr">
        <is>
          <t>Rent shown w/ $1,595.15 add'l figure in source</t>
        </is>
      </c>
    </row>
    <row r="94">
      <c r="A94" s="5" t="inlineStr">
        <is>
          <t>1805</t>
        </is>
      </c>
      <c r="B94" s="5" t="inlineStr">
        <is>
          <t>N</t>
        </is>
      </c>
      <c r="C94" s="6" t="n">
        <v>3000</v>
      </c>
      <c r="D94" s="5" t="n"/>
      <c r="E94" s="5" t="inlineStr">
        <is>
          <t>Harlan</t>
        </is>
      </c>
      <c r="F94" s="5" t="inlineStr">
        <is>
          <t>09/01/23</t>
        </is>
      </c>
      <c r="G94" s="5" t="inlineStr">
        <is>
          <t>08/31/24</t>
        </is>
      </c>
      <c r="H94" s="5" t="n"/>
      <c r="I94" s="7" t="n">
        <v>2279.88</v>
      </c>
      <c r="J94" s="7" t="n">
        <v>375</v>
      </c>
      <c r="K94" s="8" t="n">
        <v>1.5</v>
      </c>
      <c r="L94" s="8" t="n">
        <v>7.6195</v>
      </c>
      <c r="M94" s="8" t="n"/>
      <c r="N94" s="5" t="inlineStr">
        <is>
          <t>Month-to-month, roll continues (Hal Harlan 1-18-17)</t>
        </is>
      </c>
    </row>
    <row r="95">
      <c r="A95" s="5" t="inlineStr">
        <is>
          <t>1805</t>
        </is>
      </c>
      <c r="B95" s="5" t="inlineStr">
        <is>
          <t>O1, O2, O3</t>
        </is>
      </c>
      <c r="C95" s="6" t="n">
        <v>9000</v>
      </c>
      <c r="D95" s="5" t="n"/>
      <c r="E95" s="5" t="inlineStr">
        <is>
          <t>Coda Coffee</t>
        </is>
      </c>
      <c r="F95" s="5" t="inlineStr">
        <is>
          <t>09/01/23</t>
        </is>
      </c>
      <c r="G95" s="5" t="inlineStr">
        <is>
          <t>08/31/24</t>
        </is>
      </c>
      <c r="H95" s="5" t="inlineStr">
        <is>
          <t>8/31/24</t>
        </is>
      </c>
      <c r="I95" s="7" t="n">
        <v>12839.63</v>
      </c>
      <c r="J95" s="7" t="n">
        <v>7125</v>
      </c>
      <c r="K95" s="8" t="n">
        <v>9.5</v>
      </c>
      <c r="L95" s="8" t="n">
        <v>7.6195</v>
      </c>
      <c r="M95" s="8" t="n"/>
      <c r="N95" s="5" t="n"/>
    </row>
    <row r="96">
      <c r="A96" s="9" t="inlineStr">
        <is>
          <t>WAREHOUSE TOTALS</t>
        </is>
      </c>
      <c r="B96" s="9" t="n"/>
      <c r="C96" s="10" t="n">
        <v>197501.99</v>
      </c>
      <c r="D96" s="10" t="n">
        <v>650.92</v>
      </c>
      <c r="E96" s="9" t="n"/>
      <c r="F96" s="9" t="n"/>
      <c r="G96" s="9" t="n"/>
      <c r="H96" s="9" t="n"/>
      <c r="I96" s="9" t="inlineStr">
        <is>
          <t>$228,439.08</t>
        </is>
      </c>
      <c r="J96" s="9" t="inlineStr">
        <is>
          <t>$107,996.75</t>
        </is>
      </c>
      <c r="K96" s="9" t="inlineStr">
        <is>
          <t>$6.45 blended</t>
        </is>
      </c>
      <c r="L96" s="9" t="n"/>
      <c r="M96" s="9" t="n"/>
      <c r="N96" s="9" t="inlineStr">
        <is>
          <t>Warehouse totals per rent roll</t>
        </is>
      </c>
    </row>
    <row r="97">
      <c r="A97" s="9" t="inlineStr">
        <is>
          <t>BUILDING TOTAL (Office+Wse)</t>
        </is>
      </c>
      <c r="B97" s="9" t="n"/>
      <c r="C97" s="10" t="n">
        <v>215243.83</v>
      </c>
      <c r="D97" s="10" t="n">
        <v>1964.12</v>
      </c>
      <c r="E97" s="9" t="n"/>
      <c r="F97" s="9" t="n"/>
      <c r="G97" s="9" t="n"/>
      <c r="H97" s="9" t="n"/>
      <c r="I97" s="9" t="inlineStr">
        <is>
          <t>$245,411.12</t>
        </is>
      </c>
      <c r="J97" s="9" t="inlineStr">
        <is>
          <t>$115,474.89</t>
        </is>
      </c>
      <c r="K97" s="9" t="n"/>
      <c r="L97" s="9" t="n"/>
      <c r="M97" s="9" t="n"/>
      <c r="N97" s="9" t="inlineStr">
        <is>
          <t>Building totals per rent roll</t>
        </is>
      </c>
    </row>
    <row r="98">
      <c r="A98" s="5" t="inlineStr">
        <is>
          <t>OUTSIDE/STORAGE</t>
        </is>
      </c>
      <c r="B98" s="5" t="inlineStr">
        <is>
          <t>Franklin - 5898 Franklin (10,000 SF)</t>
        </is>
      </c>
      <c r="C98" s="6" t="n">
        <v>10000</v>
      </c>
      <c r="D98" s="5" t="n"/>
      <c r="E98" s="5" t="inlineStr">
        <is>
          <t>Keith Werkheiser</t>
        </is>
      </c>
      <c r="F98" s="5" t="inlineStr">
        <is>
          <t>12/01/23</t>
        </is>
      </c>
      <c r="G98" s="5" t="inlineStr">
        <is>
          <t>mo to mo</t>
        </is>
      </c>
      <c r="H98" s="5" t="inlineStr">
        <is>
          <t>mo to mo</t>
        </is>
      </c>
      <c r="I98" s="7" t="n">
        <v>1225</v>
      </c>
      <c r="J98" s="5" t="n"/>
      <c r="K98" s="5" t="n"/>
      <c r="L98" s="5" t="n"/>
      <c r="M98" s="5" t="n"/>
      <c r="N98" s="5" t="inlineStr">
        <is>
          <t>Lease document for this parcel</t>
        </is>
      </c>
    </row>
    <row r="99">
      <c r="A99" s="5" t="inlineStr">
        <is>
          <t>OUTSIDE/STORAGE</t>
        </is>
      </c>
      <c r="B99" s="5" t="inlineStr">
        <is>
          <t>Franklin - 5898 Franklin (6,375 SF)</t>
        </is>
      </c>
      <c r="C99" s="6" t="n">
        <v>6375</v>
      </c>
      <c r="D99" s="5" t="n"/>
      <c r="E99" s="5" t="inlineStr">
        <is>
          <t>Keith Werkheiser</t>
        </is>
      </c>
      <c r="F99" s="5" t="inlineStr">
        <is>
          <t>05/01/23</t>
        </is>
      </c>
      <c r="G99" s="5" t="inlineStr">
        <is>
          <t>04/30/25</t>
        </is>
      </c>
      <c r="H99" s="5" t="inlineStr">
        <is>
          <t>4/30/28</t>
        </is>
      </c>
      <c r="I99" s="7" t="n">
        <v>1275</v>
      </c>
      <c r="J99" s="5" t="n"/>
      <c r="K99" s="5" t="n"/>
      <c r="L99" s="5" t="n"/>
      <c r="M99" s="5" t="n"/>
      <c r="N99" s="5" t="n"/>
    </row>
    <row r="100">
      <c r="A100" s="5" t="inlineStr">
        <is>
          <t>OUTSIDE/STORAGE</t>
        </is>
      </c>
      <c r="B100" s="5" t="inlineStr">
        <is>
          <t>Franklin (500 SF)</t>
        </is>
      </c>
      <c r="C100" s="6" t="n">
        <v>500</v>
      </c>
      <c r="D100" s="5" t="n"/>
      <c r="E100" s="5" t="inlineStr">
        <is>
          <t>Colorado Construction Cleaning</t>
        </is>
      </c>
      <c r="F100" s="5" t="inlineStr">
        <is>
          <t>03/01/22</t>
        </is>
      </c>
      <c r="G100" s="5" t="inlineStr">
        <is>
          <t>mo to mo</t>
        </is>
      </c>
      <c r="H100" s="5" t="n"/>
      <c r="I100" s="7" t="n">
        <v>50</v>
      </c>
      <c r="J100" s="5" t="n"/>
      <c r="K100" s="5" t="n"/>
      <c r="L100" s="5" t="n"/>
      <c r="M100" s="5" t="n"/>
      <c r="N100" s="5" t="n"/>
    </row>
    <row r="101">
      <c r="A101" s="5" t="inlineStr">
        <is>
          <t>OUTSIDE/STORAGE</t>
        </is>
      </c>
      <c r="B101" s="5" t="inlineStr">
        <is>
          <t>1900 E. 58th (1,000 SF)</t>
        </is>
      </c>
      <c r="C101" s="6" t="n">
        <v>1000</v>
      </c>
      <c r="D101" s="5" t="n"/>
      <c r="E101" s="5" t="inlineStr">
        <is>
          <t>P&amp;H Equipment</t>
        </is>
      </c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</row>
    <row r="102">
      <c r="A102" s="5" t="inlineStr">
        <is>
          <t>OUTSIDE/STORAGE</t>
        </is>
      </c>
      <c r="B102" s="5" t="inlineStr">
        <is>
          <t>Mapleton (1,000 SF)</t>
        </is>
      </c>
      <c r="C102" s="6" t="n">
        <v>1000</v>
      </c>
      <c r="D102" s="5" t="n"/>
      <c r="E102" s="5" t="inlineStr">
        <is>
          <t>P&amp;H Equipment</t>
        </is>
      </c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>
      <c r="A103" s="5" t="inlineStr">
        <is>
          <t>OUTSIDE/STORAGE</t>
        </is>
      </c>
      <c r="B103" s="5" t="inlineStr">
        <is>
          <t>Hillside B - 5952 Franklin (17,447.77 SF)</t>
        </is>
      </c>
      <c r="C103" s="6" t="n">
        <v>17447.77</v>
      </c>
      <c r="D103" s="5" t="n"/>
      <c r="E103" s="5" t="inlineStr">
        <is>
          <t>Lobos Structures, LLC.</t>
        </is>
      </c>
      <c r="F103" s="5" t="inlineStr">
        <is>
          <t>07/01/23</t>
        </is>
      </c>
      <c r="G103" s="5" t="inlineStr">
        <is>
          <t>06/30/24</t>
        </is>
      </c>
      <c r="H103" s="5" t="inlineStr">
        <is>
          <t>6/30/24</t>
        </is>
      </c>
      <c r="I103" s="7" t="n">
        <v>363.49</v>
      </c>
      <c r="J103" s="5" t="n"/>
      <c r="K103" s="5" t="n"/>
      <c r="L103" s="5" t="n"/>
      <c r="M103" s="5" t="n"/>
      <c r="N103" s="5" t="n"/>
    </row>
    <row r="104">
      <c r="A104" s="5" t="inlineStr">
        <is>
          <t>OUTSIDE/STORAGE</t>
        </is>
      </c>
      <c r="B104" s="5" t="inlineStr">
        <is>
          <t>Hillside B - 5952 Franklin (17,447.77 SF) #2</t>
        </is>
      </c>
      <c r="C104" s="6" t="n">
        <v>17447.77</v>
      </c>
      <c r="D104" s="5" t="n"/>
      <c r="E104" s="5" t="inlineStr">
        <is>
          <t>Lobos Structures, LLC.</t>
        </is>
      </c>
      <c r="F104" s="5" t="inlineStr">
        <is>
          <t>07/01/23</t>
        </is>
      </c>
      <c r="G104" s="5" t="inlineStr">
        <is>
          <t>06/30/24</t>
        </is>
      </c>
      <c r="H104" s="5" t="inlineStr">
        <is>
          <t>6/30/24</t>
        </is>
      </c>
      <c r="I104" s="7" t="n">
        <v>363.49</v>
      </c>
      <c r="J104" s="5" t="n"/>
      <c r="K104" s="5" t="n"/>
      <c r="L104" s="5" t="n"/>
      <c r="M104" s="5" t="n"/>
      <c r="N104" s="5" t="n"/>
    </row>
    <row r="105">
      <c r="A105" s="5" t="inlineStr">
        <is>
          <t>OUTSIDE/STORAGE</t>
        </is>
      </c>
      <c r="B105" s="5" t="inlineStr">
        <is>
          <t>Yard A (5,730 SF)</t>
        </is>
      </c>
      <c r="C105" s="6" t="n">
        <v>5730</v>
      </c>
      <c r="D105" s="5" t="n"/>
      <c r="E105" s="5" t="inlineStr">
        <is>
          <t>Happel &amp; Associates</t>
        </is>
      </c>
      <c r="F105" s="5" t="inlineStr">
        <is>
          <t>09/01/23</t>
        </is>
      </c>
      <c r="G105" s="5" t="inlineStr">
        <is>
          <t>08/31/24</t>
        </is>
      </c>
      <c r="H105" s="5" t="n"/>
      <c r="I105" s="7" t="n">
        <v>210.1</v>
      </c>
      <c r="J105" s="5" t="n"/>
      <c r="K105" s="5" t="n"/>
      <c r="L105" s="5" t="n"/>
      <c r="M105" s="5" t="n"/>
      <c r="N105" s="5" t="n"/>
    </row>
    <row r="106">
      <c r="A106" s="5" t="inlineStr">
        <is>
          <t>OUTSIDE/STORAGE</t>
        </is>
      </c>
      <c r="B106" s="5" t="inlineStr">
        <is>
          <t>Yard C (17,000 SF)</t>
        </is>
      </c>
      <c r="C106" s="6" t="n">
        <v>17000</v>
      </c>
      <c r="D106" s="5" t="n"/>
      <c r="E106" s="5" t="inlineStr">
        <is>
          <t>Harlan</t>
        </is>
      </c>
      <c r="F106" s="5" t="inlineStr">
        <is>
          <t>05/31/25</t>
        </is>
      </c>
      <c r="G106" s="5" t="inlineStr">
        <is>
          <t>5/31/25</t>
        </is>
      </c>
      <c r="H106" s="5" t="n"/>
      <c r="I106" s="7" t="n">
        <v>411.25</v>
      </c>
      <c r="J106" s="5" t="n"/>
      <c r="K106" s="5" t="n"/>
      <c r="L106" s="5" t="n"/>
      <c r="M106" s="5" t="n"/>
      <c r="N106" s="5" t="inlineStr">
        <is>
          <t>Yard B listed with no data (8/31/25 term ref)</t>
        </is>
      </c>
    </row>
    <row r="107">
      <c r="A107" s="5" t="inlineStr">
        <is>
          <t>OUTSIDE/STORAGE</t>
        </is>
      </c>
      <c r="B107" s="5" t="inlineStr">
        <is>
          <t>Yard C (5,000 SF)</t>
        </is>
      </c>
      <c r="C107" s="6" t="n">
        <v>5000</v>
      </c>
      <c r="D107" s="5" t="n"/>
      <c r="E107" s="5" t="inlineStr">
        <is>
          <t>P&amp;H Equipment</t>
        </is>
      </c>
      <c r="F107" s="5" t="inlineStr">
        <is>
          <t>09/01/23</t>
        </is>
      </c>
      <c r="G107" s="5" t="inlineStr">
        <is>
          <t>08/31/24</t>
        </is>
      </c>
      <c r="H107" s="5" t="n"/>
      <c r="I107" s="7" t="n">
        <v>104.16</v>
      </c>
      <c r="J107" s="5" t="n"/>
      <c r="K107" s="5" t="n"/>
      <c r="L107" s="5" t="n"/>
      <c r="M107" s="5" t="n"/>
      <c r="N107" s="5" t="inlineStr">
        <is>
          <t>All of P&amp;H under one yard, D</t>
        </is>
      </c>
    </row>
    <row r="108">
      <c r="A108" s="5" t="inlineStr">
        <is>
          <t>OUTSIDE/STORAGE</t>
        </is>
      </c>
      <c r="B108" s="5" t="inlineStr">
        <is>
          <t>Yard D (17,825 SF)</t>
        </is>
      </c>
      <c r="C108" s="6" t="n">
        <v>17825</v>
      </c>
      <c r="D108" s="5" t="n"/>
      <c r="E108" s="5" t="inlineStr">
        <is>
          <t>P &amp; H Equipment (clean dirt)</t>
        </is>
      </c>
      <c r="F108" s="5" t="inlineStr">
        <is>
          <t>09/01/23</t>
        </is>
      </c>
      <c r="G108" s="5" t="inlineStr">
        <is>
          <t>08/31/24</t>
        </is>
      </c>
      <c r="H108" s="5" t="inlineStr">
        <is>
          <t>8/31/26</t>
        </is>
      </c>
      <c r="I108" s="7" t="n">
        <v>2499.86</v>
      </c>
      <c r="J108" s="5" t="n"/>
      <c r="K108" s="5" t="n"/>
      <c r="L108" s="5" t="n"/>
      <c r="M108" s="5" t="n"/>
      <c r="N108" s="5" t="n"/>
    </row>
    <row r="109">
      <c r="A109" s="5" t="inlineStr">
        <is>
          <t>OUTSIDE/STORAGE</t>
        </is>
      </c>
      <c r="B109" s="5" t="inlineStr">
        <is>
          <t>Yard E (14,500 SF)</t>
        </is>
      </c>
      <c r="C109" s="6" t="n">
        <v>14500</v>
      </c>
      <c r="D109" s="5" t="n"/>
      <c r="E109" s="5" t="inlineStr">
        <is>
          <t>P &amp; H Equipment (4 trucks)</t>
        </is>
      </c>
      <c r="F109" s="5" t="inlineStr">
        <is>
          <t>09/01/23</t>
        </is>
      </c>
      <c r="G109" s="5" t="inlineStr">
        <is>
          <t>08/31/24</t>
        </is>
      </c>
      <c r="H109" s="5" t="inlineStr">
        <is>
          <t>8/31/26</t>
        </is>
      </c>
      <c r="I109" s="5" t="n"/>
      <c r="J109" s="5" t="n"/>
      <c r="K109" s="5" t="n"/>
      <c r="L109" s="5" t="n"/>
      <c r="M109" s="5" t="n"/>
      <c r="N109" s="5" t="n"/>
    </row>
    <row r="110">
      <c r="A110" s="5" t="inlineStr">
        <is>
          <t>OUTSIDE/STORAGE</t>
        </is>
      </c>
      <c r="B110" s="5" t="inlineStr">
        <is>
          <t>Yard F (29,338 SF)</t>
        </is>
      </c>
      <c r="C110" s="6" t="n">
        <v>29338</v>
      </c>
      <c r="D110" s="5" t="n"/>
      <c r="E110" s="5" t="inlineStr">
        <is>
          <t>P&amp;H Equipment</t>
        </is>
      </c>
      <c r="F110" s="5" t="inlineStr">
        <is>
          <t>09/01/23</t>
        </is>
      </c>
      <c r="G110" s="5" t="inlineStr">
        <is>
          <t>08/31/24</t>
        </is>
      </c>
      <c r="H110" s="5" t="inlineStr">
        <is>
          <t>8/31/26</t>
        </is>
      </c>
      <c r="I110" s="5" t="n"/>
      <c r="J110" s="5" t="n"/>
      <c r="K110" s="5" t="n"/>
      <c r="L110" s="5" t="n"/>
      <c r="M110" s="5" t="n"/>
      <c r="N110" s="5" t="n"/>
    </row>
    <row r="111">
      <c r="A111" s="5" t="inlineStr">
        <is>
          <t>OUTSIDE/STORAGE</t>
        </is>
      </c>
      <c r="B111" s="5" t="inlineStr">
        <is>
          <t>Yard G (6,375 SF)</t>
        </is>
      </c>
      <c r="C111" s="5" t="n"/>
      <c r="D111" s="6" t="n">
        <v>6375</v>
      </c>
      <c r="E111" s="5" t="inlineStr">
        <is>
          <t>Vacant</t>
        </is>
      </c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</row>
    <row r="112">
      <c r="A112" s="9" t="inlineStr">
        <is>
          <t>OUTSIDE/STORAGE TOTALS</t>
        </is>
      </c>
      <c r="B112" s="9" t="n"/>
      <c r="C112" s="10" t="n">
        <v>59500.54</v>
      </c>
      <c r="D112" s="10" t="n">
        <v>0</v>
      </c>
      <c r="E112" s="9" t="n"/>
      <c r="F112" s="9" t="n"/>
      <c r="G112" s="9" t="n"/>
      <c r="H112" s="9" t="n"/>
      <c r="I112" s="9" t="inlineStr">
        <is>
          <t>$3,487.08</t>
        </is>
      </c>
      <c r="J112" s="9" t="n"/>
      <c r="K112" s="9" t="n"/>
      <c r="L112" s="9" t="n"/>
      <c r="M112" s="9" t="n"/>
      <c r="N112" s="9" t="inlineStr">
        <is>
          <t>Outside/storage totals per rent roll</t>
        </is>
      </c>
    </row>
    <row r="113">
      <c r="A113" s="9" t="inlineStr">
        <is>
          <t>PROJECT TOTALS</t>
        </is>
      </c>
      <c r="B113" s="9" t="n"/>
      <c r="C113" s="10" t="n">
        <v>274744.37</v>
      </c>
      <c r="D113" s="10" t="n">
        <v>1964.12</v>
      </c>
      <c r="E113" s="9" t="n"/>
      <c r="F113" s="9" t="n"/>
      <c r="G113" s="9" t="n"/>
      <c r="H113" s="9" t="n"/>
      <c r="I113" s="9" t="inlineStr">
        <is>
          <t>$248,898.20</t>
        </is>
      </c>
      <c r="J113" s="9" t="inlineStr">
        <is>
          <t>$115,474.89</t>
        </is>
      </c>
      <c r="K113" s="9" t="n"/>
      <c r="L113" s="9" t="n"/>
      <c r="M113" s="9" t="n"/>
      <c r="N113" s="9" t="inlineStr">
        <is>
          <t>Project (bldg+outside) totals per rent roll</t>
        </is>
      </c>
    </row>
    <row r="114">
      <c r="A114" s="5" t="inlineStr">
        <is>
          <t>BASEMENT (5800)</t>
        </is>
      </c>
      <c r="B114" s="5" t="inlineStr">
        <is>
          <t>Accordian room</t>
        </is>
      </c>
      <c r="C114" s="6" t="n">
        <v>342.25</v>
      </c>
      <c r="D114" s="5" t="n"/>
      <c r="E114" s="5" t="inlineStr">
        <is>
          <t>Vacant</t>
        </is>
      </c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>
      <c r="A115" s="5" t="inlineStr">
        <is>
          <t>BASEMENT (5800)</t>
        </is>
      </c>
      <c r="B115" s="5" t="inlineStr">
        <is>
          <t>(50 SF)</t>
        </is>
      </c>
      <c r="C115" s="6" t="n">
        <v>50</v>
      </c>
      <c r="D115" s="5" t="n"/>
      <c r="E115" s="5" t="inlineStr">
        <is>
          <t>Charles Pressley</t>
        </is>
      </c>
      <c r="F115" s="5" t="inlineStr">
        <is>
          <t>06/30/23</t>
        </is>
      </c>
      <c r="G115" s="5" t="inlineStr">
        <is>
          <t>06/30/24</t>
        </is>
      </c>
      <c r="H115" s="5" t="n"/>
      <c r="I115" s="7" t="n">
        <v>113</v>
      </c>
      <c r="J115" s="5" t="n"/>
      <c r="K115" s="5" t="n"/>
      <c r="L115" s="5" t="n"/>
      <c r="M115" s="5" t="n"/>
      <c r="N115" s="5" t="n"/>
    </row>
    <row r="116">
      <c r="A116" s="5" t="inlineStr">
        <is>
          <t>BASEMENT (5800)</t>
        </is>
      </c>
      <c r="B116" s="5" t="inlineStr">
        <is>
          <t>(250 SF)</t>
        </is>
      </c>
      <c r="C116" s="6" t="n">
        <v>250</v>
      </c>
      <c r="D116" s="5" t="n"/>
      <c r="E116" s="5" t="inlineStr">
        <is>
          <t>S&amp;R Environmental Consulting</t>
        </is>
      </c>
      <c r="F116" s="5" t="n"/>
      <c r="G116" s="5" t="inlineStr">
        <is>
          <t>11/30/24</t>
        </is>
      </c>
      <c r="H116" s="5" t="n"/>
      <c r="I116" s="7" t="n">
        <v>59.28</v>
      </c>
      <c r="J116" s="7" t="n">
        <v>0</v>
      </c>
      <c r="K116" s="5" t="n"/>
      <c r="L116" s="5" t="n"/>
      <c r="M116" s="5" t="n"/>
      <c r="N116" s="5" t="inlineStr">
        <is>
          <t>Contacted for renewal; renewing to 11/30/26; pays 1 yr in advance</t>
        </is>
      </c>
    </row>
    <row r="117">
      <c r="A117" s="5" t="inlineStr">
        <is>
          <t>BASEMENT (5800)</t>
        </is>
      </c>
      <c r="B117" s="5" t="inlineStr">
        <is>
          <t>(150 SF)</t>
        </is>
      </c>
      <c r="C117" s="6" t="n">
        <v>150</v>
      </c>
      <c r="D117" s="5" t="n"/>
      <c r="E117" s="5" t="inlineStr">
        <is>
          <t>Weil Construction</t>
        </is>
      </c>
      <c r="F117" s="5" t="inlineStr">
        <is>
          <t>09/01/22</t>
        </is>
      </c>
      <c r="G117" s="5" t="inlineStr">
        <is>
          <t>08/31/24</t>
        </is>
      </c>
      <c r="H117" s="5" t="inlineStr">
        <is>
          <t>8/31/24</t>
        </is>
      </c>
      <c r="I117" s="7" t="n">
        <v>71.06999999999999</v>
      </c>
      <c r="J117" s="5" t="n"/>
      <c r="K117" s="5" t="n"/>
      <c r="L117" s="5" t="n"/>
      <c r="M117" s="5" t="n"/>
      <c r="N117" s="5" t="n"/>
    </row>
    <row r="118">
      <c r="A118" s="5" t="inlineStr">
        <is>
          <t>BASEMENT (5800)</t>
        </is>
      </c>
      <c r="B118" s="5" t="inlineStr">
        <is>
          <t>(50 SF)</t>
        </is>
      </c>
      <c r="C118" s="5" t="n"/>
      <c r="D118" s="6" t="n">
        <v>50</v>
      </c>
      <c r="E118" s="5" t="inlineStr">
        <is>
          <t>Vacant</t>
        </is>
      </c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</row>
    <row r="119">
      <c r="A119" s="5" t="inlineStr">
        <is>
          <t>BASEMENT (5800)</t>
        </is>
      </c>
      <c r="B119" s="5" t="inlineStr">
        <is>
          <t>(1,750 SF)</t>
        </is>
      </c>
      <c r="C119" s="6" t="n">
        <v>1750</v>
      </c>
      <c r="D119" s="5" t="n"/>
      <c r="E119" s="5" t="inlineStr">
        <is>
          <t>Nikki's Costume Closet</t>
        </is>
      </c>
      <c r="F119" s="5" t="inlineStr">
        <is>
          <t>10/01/21</t>
        </is>
      </c>
      <c r="G119" s="5" t="inlineStr">
        <is>
          <t>9/30/2023</t>
        </is>
      </c>
      <c r="H119" s="5" t="inlineStr">
        <is>
          <t>9/30/23</t>
        </is>
      </c>
      <c r="I119" s="7" t="n">
        <v>993.4</v>
      </c>
      <c r="J119" s="5" t="n"/>
      <c r="K119" s="5" t="n"/>
      <c r="L119" s="5" t="n"/>
      <c r="M119" s="5" t="n"/>
      <c r="N119" s="5" t="inlineStr">
        <is>
          <t>Perpetual renewal at 1.5%/yr</t>
        </is>
      </c>
    </row>
    <row r="120">
      <c r="A120" s="9" t="inlineStr">
        <is>
          <t>BASEMENT TOTALS</t>
        </is>
      </c>
      <c r="B120" s="9" t="n"/>
      <c r="C120" s="10" t="n">
        <v>2200</v>
      </c>
      <c r="D120" s="10" t="n">
        <v>392.25</v>
      </c>
      <c r="E120" s="9" t="n"/>
      <c r="F120" s="9" t="n"/>
      <c r="G120" s="9" t="n"/>
      <c r="H120" s="9" t="n"/>
      <c r="I120" s="9" t="inlineStr">
        <is>
          <t>$249,891.60</t>
        </is>
      </c>
      <c r="J120" s="9" t="inlineStr">
        <is>
          <t>$115,474.89</t>
        </is>
      </c>
      <c r="K120" s="9" t="n"/>
      <c r="L120" s="9" t="n"/>
      <c r="M120" s="9" t="n"/>
      <c r="N120" s="9" t="inlineStr">
        <is>
          <t>Grand rent roll totals (incl. basement) per rent roll</t>
        </is>
      </c>
    </row>
    <row r="122">
      <c r="A122" s="11" t="inlineStr">
        <is>
          <t>OCCUPANCY SUMMARY (per rent roll)</t>
        </is>
      </c>
    </row>
    <row r="123" ht="25.5" customHeight="1" s="66">
      <c r="A123" s="4" t="inlineStr">
        <is>
          <t>Category</t>
        </is>
      </c>
      <c r="B123" s="4" t="inlineStr">
        <is>
          <t>Total SF</t>
        </is>
      </c>
      <c r="C123" s="4" t="inlineStr">
        <is>
          <t>Vacant SF</t>
        </is>
      </c>
      <c r="D123" s="4" t="inlineStr">
        <is>
          <t>Occupied SF</t>
        </is>
      </c>
      <c r="E123" s="4" t="inlineStr">
        <is>
          <t>% Vacant</t>
        </is>
      </c>
      <c r="F123" s="4" t="inlineStr">
        <is>
          <t>% Occupied</t>
        </is>
      </c>
    </row>
    <row r="124">
      <c r="A124" s="5" t="inlineStr">
        <is>
          <t>Office (5800/5802)</t>
        </is>
      </c>
      <c r="B124" s="6" t="n">
        <v>19055.04</v>
      </c>
      <c r="C124" s="6" t="n">
        <v>1313.2</v>
      </c>
      <c r="D124" s="6" t="n">
        <v>17741.84</v>
      </c>
      <c r="E124" s="5" t="inlineStr">
        <is>
          <t>6.89%</t>
        </is>
      </c>
      <c r="F124" s="5" t="inlineStr">
        <is>
          <t>93.11%</t>
        </is>
      </c>
    </row>
    <row r="125">
      <c r="A125" s="5" t="inlineStr">
        <is>
          <t>Warehouse</t>
        </is>
      </c>
      <c r="B125" s="6" t="n">
        <v>198152.91</v>
      </c>
      <c r="C125" s="6" t="n">
        <v>650.92</v>
      </c>
      <c r="D125" s="6" t="n">
        <v>197501.99</v>
      </c>
      <c r="E125" s="5" t="inlineStr">
        <is>
          <t>0.33%</t>
        </is>
      </c>
      <c r="F125" s="5" t="inlineStr">
        <is>
          <t>99.67%</t>
        </is>
      </c>
    </row>
    <row r="126">
      <c r="A126" s="5" t="inlineStr">
        <is>
          <t>Building Total</t>
        </is>
      </c>
      <c r="B126" s="6" t="n">
        <v>217207.95</v>
      </c>
      <c r="C126" s="6" t="n">
        <v>1964.12</v>
      </c>
      <c r="D126" s="6" t="n">
        <v>215243.83</v>
      </c>
      <c r="E126" s="5" t="inlineStr">
        <is>
          <t>0.90%</t>
        </is>
      </c>
      <c r="F126" s="5" t="inlineStr">
        <is>
          <t>99.10%</t>
        </is>
      </c>
    </row>
    <row r="127">
      <c r="A127" s="5" t="inlineStr">
        <is>
          <t>Outside/Storage</t>
        </is>
      </c>
      <c r="B127" s="6" t="n">
        <v>59500.54</v>
      </c>
      <c r="C127" s="6" t="n">
        <v>0</v>
      </c>
      <c r="D127" s="6" t="n">
        <v>59500.54</v>
      </c>
      <c r="E127" s="5" t="inlineStr">
        <is>
          <t>0.00%</t>
        </is>
      </c>
      <c r="F127" s="5" t="inlineStr">
        <is>
          <t>100.00%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style="66" min="1" max="1"/>
    <col width="14" customWidth="1" style="66" min="2" max="2"/>
    <col width="11" customWidth="1" style="66" min="3" max="3"/>
    <col width="12" customWidth="1" style="66" min="4" max="4"/>
    <col width="11" customWidth="1" style="66" min="5" max="5"/>
    <col width="15" customWidth="1" style="66" min="6" max="6"/>
    <col width="13" customWidth="1" style="66" min="7" max="7"/>
    <col width="16" customWidth="1" style="66" min="8" max="8"/>
    <col width="1" customWidth="1" style="66" min="9" max="9"/>
    <col width="30" customWidth="1" style="66" min="11" max="11"/>
    <col width="12" customWidth="1" style="66" min="12" max="12"/>
    <col width="15" customWidth="1" style="66" min="13" max="13"/>
    <col width="14" customWidth="1" style="66" min="14" max="14"/>
  </cols>
  <sheetData>
    <row r="1">
      <c r="A1" s="90" t="inlineStr">
        <is>
          <t>CityView Industrial Park - Rent Roll Summary &amp; WALT</t>
        </is>
      </c>
    </row>
    <row r="2">
      <c r="A2" s="91" t="inlineStr">
        <is>
          <t>WALT = Weighted Average Lease Term remaining to contractual expiry. Occupied suites only (vacant space &amp; common area excluded).</t>
        </is>
      </c>
    </row>
    <row r="3">
      <c r="A3" s="2" t="inlineStr">
        <is>
          <t>Analysis (valuation) date:</t>
        </is>
      </c>
      <c r="B3" s="117" t="n">
        <v>45473</v>
      </c>
      <c r="C3" s="91" t="inlineStr">
        <is>
          <t>CO appraisal date for 2025-26 reassessment (rent roll 6/30/2024).</t>
        </is>
      </c>
    </row>
    <row r="4">
      <c r="K4" s="90" t="inlineStr">
        <is>
          <t>WALT by Tenant</t>
        </is>
      </c>
    </row>
    <row r="5">
      <c r="A5" s="93" t="inlineStr">
        <is>
          <t>Tenant</t>
        </is>
      </c>
      <c r="B5" s="93" t="inlineStr">
        <is>
          <t>Bldg / Suite</t>
        </is>
      </c>
      <c r="C5" s="93" t="inlineStr">
        <is>
          <t>Type</t>
        </is>
      </c>
      <c r="D5" s="93" t="inlineStr">
        <is>
          <t>Leased SF</t>
        </is>
      </c>
      <c r="E5" s="93" t="inlineStr">
        <is>
          <t>Base $/SF</t>
        </is>
      </c>
      <c r="F5" s="93" t="inlineStr">
        <is>
          <t>Base Annual Rent</t>
        </is>
      </c>
      <c r="G5" s="93" t="inlineStr">
        <is>
          <t>Lease Expiry</t>
        </is>
      </c>
      <c r="H5" s="93" t="inlineStr">
        <is>
          <t>Remaining Term (yrs)</t>
        </is>
      </c>
      <c r="I5" s="94" t="inlineStr">
        <is>
          <t>key</t>
        </is>
      </c>
      <c r="K5" s="93" t="inlineStr">
        <is>
          <t>Tenant</t>
        </is>
      </c>
      <c r="L5" s="93" t="inlineStr">
        <is>
          <t>Leased SF</t>
        </is>
      </c>
      <c r="M5" s="93" t="inlineStr">
        <is>
          <t>Base Annual Rent</t>
        </is>
      </c>
      <c r="N5" s="93" t="inlineStr">
        <is>
          <t>WALT (yrs)</t>
        </is>
      </c>
    </row>
    <row r="6">
      <c r="A6" s="95" t="inlineStr">
        <is>
          <t>MR Solutions</t>
        </is>
      </c>
      <c r="B6" s="96" t="inlineStr">
        <is>
          <t>5800 / 101</t>
        </is>
      </c>
      <c r="C6" s="96" t="inlineStr">
        <is>
          <t>Office</t>
        </is>
      </c>
      <c r="D6" s="97" t="n">
        <v>1048</v>
      </c>
      <c r="E6" s="118" t="n">
        <v>14</v>
      </c>
      <c r="F6" s="99">
        <f>E6*D6</f>
        <v>14672</v>
      </c>
      <c r="G6" s="119" t="n">
        <v>45504</v>
      </c>
      <c r="H6" s="101">
        <f>MAX(0,(G6-$B$3)/365.25)</f>
        <v>0.084873</v>
      </c>
      <c r="I6" s="94" t="inlineStr">
        <is>
          <t>M.R. Solutions</t>
        </is>
      </c>
      <c r="K6" s="95" t="inlineStr">
        <is>
          <t>Coda Coffee</t>
        </is>
      </c>
      <c r="L6" s="97">
        <f>SUMIF($I$6:$I$82,K6,$D$6:$D$82)</f>
        <v>41257</v>
      </c>
      <c r="M6" s="99">
        <f>SUMIF($I$6:$I$82,K6,$F$6:$F$82)</f>
        <v>377983.5</v>
      </c>
      <c r="N6" s="101">
        <f>SUMPRODUCT(($I$6:$I$82=K6)*$D$6:$D$82*$H$6:$H$82)/L6</f>
        <v>0.182617</v>
      </c>
    </row>
    <row r="7">
      <c r="A7" s="95" t="inlineStr">
        <is>
          <t>R. Baker</t>
        </is>
      </c>
      <c r="B7" s="96" t="inlineStr">
        <is>
          <t>5800 / 102</t>
        </is>
      </c>
      <c r="C7" s="96" t="inlineStr">
        <is>
          <t>Office</t>
        </is>
      </c>
      <c r="D7" s="97" t="n">
        <v>960</v>
      </c>
      <c r="E7" s="118" t="n">
        <v>9.779999999999999</v>
      </c>
      <c r="F7" s="99">
        <f>E7*D7</f>
        <v>9388.8</v>
      </c>
      <c r="G7" s="119" t="n">
        <v>45473</v>
      </c>
      <c r="H7" s="101">
        <f>MAX(0,(G7-$B$3)/365.25)</f>
        <v>0</v>
      </c>
      <c r="I7" s="94" t="inlineStr">
        <is>
          <t>R. Baker</t>
        </is>
      </c>
      <c r="K7" s="95" t="inlineStr">
        <is>
          <t>Good Bread</t>
        </is>
      </c>
      <c r="L7" s="97">
        <f>SUMIF($I$6:$I$82,K7,$D$6:$D$82)</f>
        <v>18813</v>
      </c>
      <c r="M7" s="99">
        <f>SUMIF($I$6:$I$82,K7,$F$6:$F$82)</f>
        <v>143247.12</v>
      </c>
      <c r="N7" s="101">
        <f>SUMPRODUCT(($I$6:$I$82=K7)*$D$6:$D$82*$H$6:$H$82)/L7</f>
        <v>0.91718</v>
      </c>
    </row>
    <row r="8">
      <c r="A8" s="95" t="inlineStr">
        <is>
          <t>S&amp;R Environmental Consulting, Inc.</t>
        </is>
      </c>
      <c r="B8" s="96" t="inlineStr">
        <is>
          <t>5800 / 106</t>
        </is>
      </c>
      <c r="C8" s="96" t="inlineStr">
        <is>
          <t>Office</t>
        </is>
      </c>
      <c r="D8" s="97" t="n">
        <v>706</v>
      </c>
      <c r="E8" s="118" t="n">
        <v>10.69</v>
      </c>
      <c r="F8" s="99">
        <f>E8*D8</f>
        <v>7547.14</v>
      </c>
      <c r="G8" s="119" t="n">
        <v>45626</v>
      </c>
      <c r="H8" s="101">
        <f>MAX(0,(G8-$B$3)/365.25)</f>
        <v>0.418891</v>
      </c>
      <c r="I8" s="94" t="inlineStr">
        <is>
          <t>S&amp;R Environmental Consulting, Inc.</t>
        </is>
      </c>
      <c r="K8" s="95" t="inlineStr">
        <is>
          <t>Certified Mapping and Technical Testing Inc.</t>
        </is>
      </c>
      <c r="L8" s="97">
        <f>SUMIF($I$6:$I$82,K8,$D$6:$D$82)</f>
        <v>15000</v>
      </c>
      <c r="M8" s="99">
        <f>SUMIF($I$6:$I$82,K8,$F$6:$F$82)</f>
        <v>60300.0</v>
      </c>
      <c r="N8" s="101">
        <f>SUMPRODUCT(($I$6:$I$82=K8)*$D$6:$D$82*$H$6:$H$82)/L8</f>
        <v>0</v>
      </c>
    </row>
    <row r="9">
      <c r="A9" s="95" t="inlineStr">
        <is>
          <t>Global IT Innovative Systems</t>
        </is>
      </c>
      <c r="B9" s="96" t="inlineStr">
        <is>
          <t>5800 / 200, 202</t>
        </is>
      </c>
      <c r="C9" s="96" t="inlineStr">
        <is>
          <t>Office</t>
        </is>
      </c>
      <c r="D9" s="97" t="n">
        <v>3109</v>
      </c>
      <c r="E9" s="118" t="n"/>
      <c r="F9" s="99">
        <f>E9*D9</f>
        <v>0</v>
      </c>
      <c r="G9" s="119" t="n">
        <v>45565</v>
      </c>
      <c r="H9" s="101">
        <f>MAX(0,(G9-$B$3)/365.25)</f>
        <v>0.251882</v>
      </c>
      <c r="I9" s="94" t="inlineStr">
        <is>
          <t>Global IT Innovative Systems</t>
        </is>
      </c>
      <c r="K9" s="95" t="inlineStr">
        <is>
          <t>Savory Retail Group</t>
        </is>
      </c>
      <c r="L9" s="97">
        <f>SUMIF($I$6:$I$82,K9,$D$6:$D$82)</f>
        <v>14000</v>
      </c>
      <c r="M9" s="99">
        <f>SUMIF($I$6:$I$82,K9,$F$6:$F$82)</f>
        <v>74900</v>
      </c>
      <c r="N9" s="101">
        <f>SUMPRODUCT(($I$6:$I$82=K9)*$D$6:$D$82*$H$6:$H$82)/L9</f>
        <v>0.750171</v>
      </c>
    </row>
    <row r="10">
      <c r="A10" s="95" t="inlineStr">
        <is>
          <t>Global IT Innovative Systems</t>
        </is>
      </c>
      <c r="B10" s="96" t="inlineStr">
        <is>
          <t>5800 / 201</t>
        </is>
      </c>
      <c r="C10" s="96" t="inlineStr">
        <is>
          <t>Office</t>
        </is>
      </c>
      <c r="D10" s="97" t="n">
        <v>2115</v>
      </c>
      <c r="E10" s="118" t="n">
        <v>4.31</v>
      </c>
      <c r="F10" s="99">
        <f>E10*D10</f>
        <v>9115.65</v>
      </c>
      <c r="G10" s="119" t="n">
        <v>45565</v>
      </c>
      <c r="H10" s="101">
        <f>MAX(0,(G10-$B$3)/365.25)</f>
        <v>0.251882</v>
      </c>
      <c r="I10" s="94" t="inlineStr">
        <is>
          <t>Global IT Innovative Systems</t>
        </is>
      </c>
      <c r="K10" s="95" t="inlineStr">
        <is>
          <t>Keith's Paint Shop</t>
        </is>
      </c>
      <c r="L10" s="97">
        <f>SUMIF($I$6:$I$82,K10,$D$6:$D$82)</f>
        <v>13564</v>
      </c>
      <c r="M10" s="99">
        <f>SUMIF($I$6:$I$82,K10,$F$6:$F$82)</f>
        <v>84775</v>
      </c>
      <c r="N10" s="101">
        <f>SUMPRODUCT(($I$6:$I$82=K10)*$D$6:$D$82*$H$6:$H$82)/L10</f>
        <v>0.832307</v>
      </c>
    </row>
    <row r="11">
      <c r="A11" s="95" t="inlineStr">
        <is>
          <t>Global IT Innovative Systems</t>
        </is>
      </c>
      <c r="B11" s="96" t="inlineStr">
        <is>
          <t>5800 / 201a</t>
        </is>
      </c>
      <c r="C11" s="96" t="inlineStr">
        <is>
          <t>Office</t>
        </is>
      </c>
      <c r="D11" s="97" t="n">
        <v>1385</v>
      </c>
      <c r="E11" s="118" t="n"/>
      <c r="F11" s="99">
        <f>E11*D11</f>
        <v>0</v>
      </c>
      <c r="G11" s="119" t="n">
        <v>45565</v>
      </c>
      <c r="H11" s="101">
        <f>MAX(0,(G11-$B$3)/365.25)</f>
        <v>0.251882</v>
      </c>
      <c r="I11" s="94" t="inlineStr">
        <is>
          <t>Global IT Innovative Systems</t>
        </is>
      </c>
      <c r="K11" s="95" t="inlineStr">
        <is>
          <t>Global IT Innovative Systems</t>
        </is>
      </c>
      <c r="L11" s="97">
        <f>SUMIF($I$6:$I$82,K11,$D$6:$D$82)</f>
        <v>12847</v>
      </c>
      <c r="M11" s="99">
        <f>SUMIF($I$6:$I$82,K11,$F$6:$F$82)</f>
        <v>20318.644</v>
      </c>
      <c r="N11" s="101">
        <f>SUMPRODUCT(($I$6:$I$82=K11)*$D$6:$D$82*$H$6:$H$82)/L11</f>
        <v>0.251882</v>
      </c>
    </row>
    <row r="12">
      <c r="A12" s="95" t="inlineStr">
        <is>
          <t>WEIL Construction Inc.</t>
        </is>
      </c>
      <c r="B12" s="96" t="inlineStr">
        <is>
          <t>5800 / C</t>
        </is>
      </c>
      <c r="C12" s="96" t="inlineStr">
        <is>
          <t>Office</t>
        </is>
      </c>
      <c r="D12" s="97" t="n">
        <v>196</v>
      </c>
      <c r="E12" s="118" t="n"/>
      <c r="F12" s="99">
        <f>E12*D12</f>
        <v>0</v>
      </c>
      <c r="G12" s="119" t="n">
        <v>45535</v>
      </c>
      <c r="H12" s="101">
        <f>MAX(0,(G12-$B$3)/365.25)</f>
        <v>0.169747</v>
      </c>
      <c r="I12" s="94" t="inlineStr">
        <is>
          <t>WEIL Construction</t>
        </is>
      </c>
      <c r="K12" s="95" t="inlineStr">
        <is>
          <t>ReEnergize</t>
        </is>
      </c>
      <c r="L12" s="97">
        <f>SUMIF($I$6:$I$82,K12,$D$6:$D$82)</f>
        <v>11779</v>
      </c>
      <c r="M12" s="99">
        <f>SUMIF($I$6:$I$82,K12,$F$6:$F$82)</f>
        <v>70676.36</v>
      </c>
      <c r="N12" s="101">
        <f>SUMPRODUCT(($I$6:$I$82=K12)*$D$6:$D$82*$H$6:$H$82)/L12</f>
        <v>0.401553</v>
      </c>
    </row>
    <row r="13">
      <c r="A13" s="95" t="inlineStr">
        <is>
          <t>Global IT Innovative Systems</t>
        </is>
      </c>
      <c r="B13" s="96" t="inlineStr">
        <is>
          <t>5800 / CA</t>
        </is>
      </c>
      <c r="C13" s="96" t="inlineStr">
        <is>
          <t>Office</t>
        </is>
      </c>
      <c r="D13" s="97" t="n">
        <v>299</v>
      </c>
      <c r="E13" s="118" t="n"/>
      <c r="F13" s="99">
        <f>E13*D13</f>
        <v>0</v>
      </c>
      <c r="G13" s="119" t="n">
        <v>45565</v>
      </c>
      <c r="H13" s="101">
        <f>MAX(0,(G13-$B$3)/365.25)</f>
        <v>0.251882</v>
      </c>
      <c r="I13" s="94" t="inlineStr">
        <is>
          <t>Global IT Innovative Systems</t>
        </is>
      </c>
      <c r="K13" s="95" t="inlineStr">
        <is>
          <t>Harlan Bakeries</t>
        </is>
      </c>
      <c r="L13" s="97">
        <f>SUMIF($I$6:$I$82,K13,$D$6:$D$82)</f>
        <v>7625</v>
      </c>
      <c r="M13" s="99">
        <f>SUMIF($I$6:$I$82,K13,$F$6:$F$82)</f>
        <v>29711.25</v>
      </c>
      <c r="N13" s="101">
        <f>SUMPRODUCT(($I$6:$I$82=K13)*$D$6:$D$82*$H$6:$H$82)/L13</f>
        <v>0.27962</v>
      </c>
    </row>
    <row r="14">
      <c r="A14" s="95" t="inlineStr">
        <is>
          <t>WEIL Construction Inc.</t>
        </is>
      </c>
      <c r="B14" s="96" t="inlineStr">
        <is>
          <t>5800 / E</t>
        </is>
      </c>
      <c r="C14" s="96" t="inlineStr">
        <is>
          <t>Office</t>
        </is>
      </c>
      <c r="D14" s="97" t="n">
        <v>196</v>
      </c>
      <c r="E14" s="118" t="n"/>
      <c r="F14" s="99">
        <f>E14*D14</f>
        <v>0</v>
      </c>
      <c r="G14" s="119" t="n">
        <v>45535</v>
      </c>
      <c r="H14" s="101">
        <f>MAX(0,(G14-$B$3)/365.25)</f>
        <v>0.169747</v>
      </c>
      <c r="I14" s="94" t="inlineStr">
        <is>
          <t>WEIL Construction</t>
        </is>
      </c>
      <c r="K14" s="95" t="inlineStr">
        <is>
          <t>Inland Island Brewing</t>
        </is>
      </c>
      <c r="L14" s="97">
        <f>SUMIF($I$6:$I$82,K14,$D$6:$D$82)</f>
        <v>7115</v>
      </c>
      <c r="M14" s="99">
        <f>SUMIF($I$6:$I$82,K14,$F$6:$F$82)</f>
        <v>34268.6</v>
      </c>
      <c r="N14" s="101">
        <f>SUMPRODUCT(($I$6:$I$82=K14)*$D$6:$D$82*$H$6:$H$82)/L14</f>
        <v>0.251882</v>
      </c>
    </row>
    <row r="15">
      <c r="A15" s="95" t="inlineStr">
        <is>
          <t>Colorado Construction Cleaning, Inc.</t>
        </is>
      </c>
      <c r="B15" s="96" t="inlineStr">
        <is>
          <t>5802 / 107</t>
        </is>
      </c>
      <c r="C15" s="96" t="inlineStr">
        <is>
          <t>Office</t>
        </is>
      </c>
      <c r="D15" s="97" t="n">
        <v>2274</v>
      </c>
      <c r="E15" s="118" t="n">
        <v>4.67</v>
      </c>
      <c r="F15" s="99">
        <f>E15*D15</f>
        <v>10619.58</v>
      </c>
      <c r="G15" s="119" t="n">
        <v>45443</v>
      </c>
      <c r="H15" s="101">
        <f>MAX(0,(G15-$B$3)/365.25)</f>
        <v>0</v>
      </c>
      <c r="I15" s="94" t="inlineStr">
        <is>
          <t>Colorado Construction Cleaning, Inc.</t>
        </is>
      </c>
      <c r="K15" s="95" t="inlineStr">
        <is>
          <t>Whatnot Ventures LLC</t>
        </is>
      </c>
      <c r="L15" s="97">
        <f>SUMIF($I$6:$I$82,K15,$D$6:$D$82)</f>
        <v>6675</v>
      </c>
      <c r="M15" s="99">
        <f>SUMIF($I$6:$I$82,K15,$F$6:$F$82)</f>
        <v>32907.75</v>
      </c>
      <c r="N15" s="101">
        <f>SUMPRODUCT(($I$6:$I$82=K15)*$D$6:$D$82*$H$6:$H$82)/L15</f>
        <v>0.91718</v>
      </c>
    </row>
    <row r="16">
      <c r="A16" s="95" t="inlineStr">
        <is>
          <t>Global IT Innovative Systems</t>
        </is>
      </c>
      <c r="B16" s="96" t="inlineStr">
        <is>
          <t>5802 / 203</t>
        </is>
      </c>
      <c r="C16" s="96" t="inlineStr">
        <is>
          <t>Office</t>
        </is>
      </c>
      <c r="D16" s="97" t="n">
        <v>380</v>
      </c>
      <c r="E16" s="118" t="n"/>
      <c r="F16" s="99">
        <f>E16*D16</f>
        <v>0</v>
      </c>
      <c r="G16" s="119" t="n">
        <v>45565</v>
      </c>
      <c r="H16" s="101">
        <f>MAX(0,(G16-$B$3)/365.25)</f>
        <v>0.251882</v>
      </c>
      <c r="I16" s="94" t="inlineStr">
        <is>
          <t>Global IT Innovative Systems</t>
        </is>
      </c>
      <c r="K16" s="95" t="inlineStr">
        <is>
          <t>Santa Fe Mechanical</t>
        </is>
      </c>
      <c r="L16" s="97">
        <f>SUMIF($I$6:$I$82,K16,$D$6:$D$82)</f>
        <v>6250</v>
      </c>
      <c r="M16" s="99">
        <f>SUMIF($I$6:$I$82,K16,$F$6:$F$82)</f>
        <v>45062.5</v>
      </c>
      <c r="N16" s="101">
        <f>SUMPRODUCT(($I$6:$I$82=K16)*$D$6:$D$82*$H$6:$H$82)/L16</f>
        <v>0.169747</v>
      </c>
    </row>
    <row r="17">
      <c r="A17" s="95" t="inlineStr">
        <is>
          <t>Global IT Innovative Systems</t>
        </is>
      </c>
      <c r="B17" s="96" t="inlineStr">
        <is>
          <t>5802 / 204</t>
        </is>
      </c>
      <c r="C17" s="96" t="inlineStr">
        <is>
          <t>Office</t>
        </is>
      </c>
      <c r="D17" s="97" t="n">
        <v>713</v>
      </c>
      <c r="E17" s="118" t="n"/>
      <c r="F17" s="99">
        <f>E17*D17</f>
        <v>0</v>
      </c>
      <c r="G17" s="119" t="n">
        <v>45565</v>
      </c>
      <c r="H17" s="101">
        <f>MAX(0,(G17-$B$3)/365.25)</f>
        <v>0.251882</v>
      </c>
      <c r="I17" s="94" t="inlineStr">
        <is>
          <t>Global IT Innovative Systems</t>
        </is>
      </c>
      <c r="K17" s="95" t="inlineStr">
        <is>
          <t>R&amp;O Heating</t>
        </is>
      </c>
      <c r="L17" s="97">
        <f>SUMIF($I$6:$I$82,K17,$D$6:$D$82)</f>
        <v>6000</v>
      </c>
      <c r="M17" s="99">
        <f>SUMIF($I$6:$I$82,K17,$F$6:$F$82)</f>
        <v>42000</v>
      </c>
      <c r="N17" s="101">
        <f>SUMPRODUCT(($I$6:$I$82=K17)*$D$6:$D$82*$H$6:$H$82)/L17</f>
        <v>0.084873</v>
      </c>
    </row>
    <row r="18">
      <c r="A18" s="95" t="inlineStr">
        <is>
          <t>Global IT Innovative Systems</t>
        </is>
      </c>
      <c r="B18" s="96" t="inlineStr">
        <is>
          <t>5802 / 205</t>
        </is>
      </c>
      <c r="C18" s="96" t="inlineStr">
        <is>
          <t>Office</t>
        </is>
      </c>
      <c r="D18" s="97" t="n">
        <v>736</v>
      </c>
      <c r="E18" s="118" t="n"/>
      <c r="F18" s="99">
        <f>E18*D18</f>
        <v>0</v>
      </c>
      <c r="G18" s="119" t="n">
        <v>45565</v>
      </c>
      <c r="H18" s="101">
        <f>MAX(0,(G18-$B$3)/365.25)</f>
        <v>0.251882</v>
      </c>
      <c r="I18" s="94" t="inlineStr">
        <is>
          <t>Global IT Innovative Systems</t>
        </is>
      </c>
      <c r="K18" s="95" t="inlineStr">
        <is>
          <t>M.R. Solutions</t>
        </is>
      </c>
      <c r="L18" s="97">
        <f>SUMIF($I$6:$I$82,K18,$D$6:$D$82)</f>
        <v>5048</v>
      </c>
      <c r="M18" s="99">
        <f>SUMIF($I$6:$I$82,K18,$F$6:$F$82)</f>
        <v>48672</v>
      </c>
      <c r="N18" s="101">
        <f>SUMPRODUCT(($I$6:$I$82=K18)*$D$6:$D$82*$H$6:$H$82)/L18</f>
        <v>0.084873</v>
      </c>
    </row>
    <row r="19">
      <c r="A19" s="95" t="inlineStr">
        <is>
          <t>Global IT Innovative Systems</t>
        </is>
      </c>
      <c r="B19" s="96" t="inlineStr">
        <is>
          <t>5802 / 206</t>
        </is>
      </c>
      <c r="C19" s="96" t="inlineStr">
        <is>
          <t>Office</t>
        </is>
      </c>
      <c r="D19" s="97" t="n">
        <v>713</v>
      </c>
      <c r="E19" s="118" t="n"/>
      <c r="F19" s="99">
        <f>E19*D19</f>
        <v>0</v>
      </c>
      <c r="G19" s="119" t="n">
        <v>45565</v>
      </c>
      <c r="H19" s="101">
        <f>MAX(0,(G19-$B$3)/365.25)</f>
        <v>0.251882</v>
      </c>
      <c r="I19" s="94" t="inlineStr">
        <is>
          <t>Global IT Innovative Systems</t>
        </is>
      </c>
      <c r="K19" s="95" t="inlineStr">
        <is>
          <t>Happel &amp; Associates Inc.</t>
        </is>
      </c>
      <c r="L19" s="97">
        <f>SUMIF($I$6:$I$82,K19,$D$6:$D$82)</f>
        <v>5000</v>
      </c>
      <c r="M19" s="99">
        <f>SUMIF($I$6:$I$82,K19,$F$6:$F$82)</f>
        <v>32450</v>
      </c>
      <c r="N19" s="101">
        <f>SUMPRODUCT(($I$6:$I$82=K19)*$D$6:$D$82*$H$6:$H$82)/L19</f>
        <v>0.169747</v>
      </c>
    </row>
    <row r="20">
      <c r="A20" s="95" t="inlineStr">
        <is>
          <t>Global IT Innovative Systems</t>
        </is>
      </c>
      <c r="B20" s="96" t="inlineStr">
        <is>
          <t>5802 / Storage</t>
        </is>
      </c>
      <c r="C20" s="96" t="inlineStr">
        <is>
          <t>Office</t>
        </is>
      </c>
      <c r="D20" s="97" t="n">
        <v>76</v>
      </c>
      <c r="E20" s="118" t="n"/>
      <c r="F20" s="99">
        <f>E20*D20</f>
        <v>0</v>
      </c>
      <c r="G20" s="119" t="n">
        <v>45565</v>
      </c>
      <c r="H20" s="101">
        <f>MAX(0,(G20-$B$3)/365.25)</f>
        <v>0.251882</v>
      </c>
      <c r="I20" s="94" t="inlineStr">
        <is>
          <t>Global IT Innovative Systems</t>
        </is>
      </c>
      <c r="K20" s="95" t="inlineStr">
        <is>
          <t>Reliant Dry Ice</t>
        </is>
      </c>
      <c r="L20" s="97">
        <f>SUMIF($I$6:$I$82,K20,$D$6:$D$82)</f>
        <v>5000</v>
      </c>
      <c r="M20" s="99">
        <f>SUMIF($I$6:$I$82,K20,$F$6:$F$82)</f>
        <v>31000</v>
      </c>
      <c r="N20" s="101">
        <f>SUMPRODUCT(($I$6:$I$82=K20)*$D$6:$D$82*$H$6:$H$82)/L20</f>
        <v>0.336756</v>
      </c>
    </row>
    <row r="21">
      <c r="A21" s="95" t="inlineStr">
        <is>
          <t>P&amp;H Equipment</t>
        </is>
      </c>
      <c r="B21" s="96" t="inlineStr">
        <is>
          <t>5802 / Unit M-105</t>
        </is>
      </c>
      <c r="C21" s="96" t="inlineStr">
        <is>
          <t>Office</t>
        </is>
      </c>
      <c r="D21" s="97" t="n">
        <v>584</v>
      </c>
      <c r="E21" s="118" t="n">
        <v>6.73</v>
      </c>
      <c r="F21" s="99">
        <f>E21*D21</f>
        <v>3930.32</v>
      </c>
      <c r="G21" s="119" t="n">
        <v>45535</v>
      </c>
      <c r="H21" s="101">
        <f>MAX(0,(G21-$B$3)/365.25)</f>
        <v>0.169747</v>
      </c>
      <c r="I21" s="94" t="inlineStr">
        <is>
          <t>P&amp;H Equipment</t>
        </is>
      </c>
      <c r="K21" s="95" t="inlineStr">
        <is>
          <t>Allcomm Data Supplies Inc.</t>
        </is>
      </c>
      <c r="L21" s="97">
        <f>SUMIF($I$6:$I$82,K21,$D$6:$D$82)</f>
        <v>4000</v>
      </c>
      <c r="M21" s="99">
        <f>SUMIF($I$6:$I$82,K21,$F$6:$F$82)</f>
        <v>21600</v>
      </c>
      <c r="N21" s="101">
        <f>SUMPRODUCT(($I$6:$I$82=K21)*$D$6:$D$82*$H$6:$H$82)/L21</f>
        <v>0.169747</v>
      </c>
    </row>
    <row r="22">
      <c r="A22" s="95" t="inlineStr">
        <is>
          <t>Keiths Paint Shop LLC</t>
        </is>
      </c>
      <c r="B22" s="96" t="inlineStr">
        <is>
          <t>1609 / A-B</t>
        </is>
      </c>
      <c r="C22" s="96" t="inlineStr">
        <is>
          <t>Warehouse</t>
        </is>
      </c>
      <c r="D22" s="97" t="n">
        <v>3500</v>
      </c>
      <c r="E22" s="118" t="n">
        <v>6.25</v>
      </c>
      <c r="F22" s="99">
        <f>E22*D22</f>
        <v>21875</v>
      </c>
      <c r="G22" s="119" t="n">
        <v>45777</v>
      </c>
      <c r="H22" s="101">
        <f>MAX(0,(G22-$B$3)/365.25)</f>
        <v>0.832307</v>
      </c>
      <c r="I22" s="94" t="inlineStr">
        <is>
          <t>Keith's Paint Shop</t>
        </is>
      </c>
      <c r="K22" s="95" t="inlineStr">
        <is>
          <t>Colorado Comfort Air</t>
        </is>
      </c>
      <c r="L22" s="97">
        <f>SUMIF($I$6:$I$82,K22,$D$6:$D$82)</f>
        <v>3760</v>
      </c>
      <c r="M22" s="99">
        <f>SUMIF($I$6:$I$82,K22,$F$6:$F$82)</f>
        <v>23312</v>
      </c>
      <c r="N22" s="101">
        <f>SUMPRODUCT(($I$6:$I$82=K22)*$D$6:$D$82*$H$6:$H$82)/L22</f>
        <v>0</v>
      </c>
    </row>
    <row r="23">
      <c r="A23" s="95" t="inlineStr">
        <is>
          <t>Keiths Paint Shop LLC</t>
        </is>
      </c>
      <c r="B23" s="96" t="inlineStr">
        <is>
          <t>1609 / C</t>
        </is>
      </c>
      <c r="C23" s="96" t="inlineStr">
        <is>
          <t>Warehouse</t>
        </is>
      </c>
      <c r="D23" s="97" t="n">
        <v>1750</v>
      </c>
      <c r="E23" s="118" t="n">
        <v>6.25</v>
      </c>
      <c r="F23" s="99">
        <f>E23*D23</f>
        <v>10937.5</v>
      </c>
      <c r="G23" s="119" t="n">
        <v>45777</v>
      </c>
      <c r="H23" s="101">
        <f>MAX(0,(G23-$B$3)/365.25)</f>
        <v>0.832307</v>
      </c>
      <c r="I23" s="94" t="inlineStr">
        <is>
          <t>Keith's Paint Shop</t>
        </is>
      </c>
      <c r="K23" s="95" t="inlineStr">
        <is>
          <t>Miggy &amp; Ernie's</t>
        </is>
      </c>
      <c r="L23" s="97">
        <f>SUMIF($I$6:$I$82,K23,$D$6:$D$82)</f>
        <v>3550</v>
      </c>
      <c r="M23" s="99">
        <f>SUMIF($I$6:$I$82,K23,$F$6:$F$82)</f>
        <v>19276.5</v>
      </c>
      <c r="N23" s="101">
        <f>SUMPRODUCT(($I$6:$I$82=K23)*$D$6:$D$82*$H$6:$H$82)/L23</f>
        <v>0</v>
      </c>
    </row>
    <row r="24">
      <c r="A24" s="95" t="inlineStr">
        <is>
          <t>Keiths Paint Shop LLC</t>
        </is>
      </c>
      <c r="B24" s="96" t="inlineStr">
        <is>
          <t>1609 / D-E</t>
        </is>
      </c>
      <c r="C24" s="96" t="inlineStr">
        <is>
          <t>Warehouse</t>
        </is>
      </c>
      <c r="D24" s="97" t="n">
        <v>3250</v>
      </c>
      <c r="E24" s="118" t="n">
        <v>6.25</v>
      </c>
      <c r="F24" s="99">
        <f>E24*D24</f>
        <v>20312.5</v>
      </c>
      <c r="G24" s="119" t="n">
        <v>45777</v>
      </c>
      <c r="H24" s="101">
        <f>MAX(0,(G24-$B$3)/365.25)</f>
        <v>0.832307</v>
      </c>
      <c r="I24" s="94" t="inlineStr">
        <is>
          <t>Keith's Paint Shop</t>
        </is>
      </c>
      <c r="K24" s="95" t="inlineStr">
        <is>
          <t>Savory Spice</t>
        </is>
      </c>
      <c r="L24" s="97">
        <f>SUMIF($I$6:$I$82,K24,$D$6:$D$82)</f>
        <v>3005</v>
      </c>
      <c r="M24" s="99">
        <f>SUMIF($I$6:$I$82,K24,$F$6:$F$82)</f>
        <v>19141.85</v>
      </c>
      <c r="N24" s="101">
        <f>SUMPRODUCT(($I$6:$I$82=K24)*$D$6:$D$82*$H$6:$H$82)/L24</f>
        <v>0.91718</v>
      </c>
    </row>
    <row r="25">
      <c r="A25" s="95" t="inlineStr">
        <is>
          <t>Keiths Paint Shop LLC</t>
        </is>
      </c>
      <c r="B25" s="96" t="inlineStr">
        <is>
          <t>1609 / F</t>
        </is>
      </c>
      <c r="C25" s="96" t="inlineStr">
        <is>
          <t>Warehouse</t>
        </is>
      </c>
      <c r="D25" s="97" t="n">
        <v>1564</v>
      </c>
      <c r="E25" s="118" t="n">
        <v>6.25</v>
      </c>
      <c r="F25" s="99">
        <f>E25*D25</f>
        <v>9775</v>
      </c>
      <c r="G25" s="119" t="n">
        <v>45777</v>
      </c>
      <c r="H25" s="101">
        <f>MAX(0,(G25-$B$3)/365.25)</f>
        <v>0.832307</v>
      </c>
      <c r="I25" s="94" t="inlineStr">
        <is>
          <t>Keith's Paint Shop</t>
        </is>
      </c>
      <c r="K25" s="95" t="inlineStr">
        <is>
          <t>REDCO Tire</t>
        </is>
      </c>
      <c r="L25" s="97">
        <f>SUMIF($I$6:$I$82,K25,$D$6:$D$82)</f>
        <v>2562</v>
      </c>
      <c r="M25" s="99">
        <f>SUMIF($I$6:$I$82,K25,$F$6:$F$82)</f>
        <v>15372</v>
      </c>
      <c r="N25" s="101">
        <f>SUMPRODUCT(($I$6:$I$82=K25)*$D$6:$D$82*$H$6:$H$82)/L25</f>
        <v>0</v>
      </c>
    </row>
    <row r="26">
      <c r="A26" s="95" t="inlineStr">
        <is>
          <t>Adessa</t>
        </is>
      </c>
      <c r="B26" s="96" t="inlineStr">
        <is>
          <t>1609 / G</t>
        </is>
      </c>
      <c r="C26" s="96" t="inlineStr">
        <is>
          <t>Warehouse</t>
        </is>
      </c>
      <c r="D26" s="97" t="n">
        <v>1750</v>
      </c>
      <c r="E26" s="118" t="n">
        <v>6.18</v>
      </c>
      <c r="F26" s="99">
        <f>E26*D26</f>
        <v>10815</v>
      </c>
      <c r="G26" s="119" t="n">
        <v>45473</v>
      </c>
      <c r="H26" s="101">
        <f>MAX(0,(G26-$B$3)/365.25)</f>
        <v>0</v>
      </c>
      <c r="I26" s="94" t="inlineStr">
        <is>
          <t>Adessa</t>
        </is>
      </c>
      <c r="K26" s="95" t="inlineStr">
        <is>
          <t>Colorado Construction Cleaning, Inc.</t>
        </is>
      </c>
      <c r="L26" s="97">
        <f>SUMIF($I$6:$I$82,K26,$D$6:$D$82)</f>
        <v>2274</v>
      </c>
      <c r="M26" s="99">
        <f>SUMIF($I$6:$I$82,K26,$F$6:$F$82)</f>
        <v>10619.58</v>
      </c>
      <c r="N26" s="101">
        <f>SUMPRODUCT(($I$6:$I$82=K26)*$D$6:$D$82*$H$6:$H$82)/L26</f>
        <v>0</v>
      </c>
    </row>
    <row r="27">
      <c r="A27" s="95" t="inlineStr">
        <is>
          <t>Keiths Paint Shop LLC</t>
        </is>
      </c>
      <c r="B27" s="96" t="inlineStr">
        <is>
          <t>1609 / H-I</t>
        </is>
      </c>
      <c r="C27" s="96" t="inlineStr">
        <is>
          <t>Warehouse</t>
        </is>
      </c>
      <c r="D27" s="97" t="n">
        <v>3500</v>
      </c>
      <c r="E27" s="118" t="n">
        <v>6.25</v>
      </c>
      <c r="F27" s="99">
        <f>E27*D27</f>
        <v>21875</v>
      </c>
      <c r="G27" s="119" t="n">
        <v>45777</v>
      </c>
      <c r="H27" s="101">
        <f>MAX(0,(G27-$B$3)/365.25)</f>
        <v>0.832307</v>
      </c>
      <c r="I27" s="94" t="inlineStr">
        <is>
          <t>Keith's Paint Shop</t>
        </is>
      </c>
      <c r="K27" s="95" t="inlineStr">
        <is>
          <t>P&amp;H Equipment</t>
        </is>
      </c>
      <c r="L27" s="97">
        <f>SUMIF($I$6:$I$82,K27,$D$6:$D$82)</f>
        <v>2059</v>
      </c>
      <c r="M27" s="99">
        <f>SUMIF($I$6:$I$82,K27,$F$6:$F$82)</f>
        <v>13517.82</v>
      </c>
      <c r="N27" s="101">
        <f>SUMPRODUCT(($I$6:$I$82=K27)*$D$6:$D$82*$H$6:$H$82)/L27</f>
        <v>0.169747</v>
      </c>
    </row>
    <row r="28">
      <c r="A28" s="95" t="inlineStr">
        <is>
          <t>Certified Mapping and Technical Testing Inc.</t>
        </is>
      </c>
      <c r="B28" s="96" t="inlineStr">
        <is>
          <t>1707-09 / A07-B09</t>
        </is>
      </c>
      <c r="C28" s="96" t="inlineStr">
        <is>
          <t>Warehouse</t>
        </is>
      </c>
      <c r="D28" s="97" t="n">
        <v>15000</v>
      </c>
      <c r="E28" s="118" t="n">
        <v>4.02</v>
      </c>
      <c r="F28" s="99">
        <f>E28*D28</f>
        <v>60300.0</v>
      </c>
      <c r="G28" s="119" t="n">
        <v>45473</v>
      </c>
      <c r="H28" s="101">
        <f>MAX(0,(G28-$B$3)/365.25)</f>
        <v>0</v>
      </c>
      <c r="I28" s="94" t="inlineStr">
        <is>
          <t>Certified Mapping and Technical Testing Inc.</t>
        </is>
      </c>
      <c r="K28" s="95" t="inlineStr">
        <is>
          <t>Mr. Dino's Baths</t>
        </is>
      </c>
      <c r="L28" s="97">
        <f>SUMIF($I$6:$I$82,K28,$D$6:$D$82)</f>
        <v>2000</v>
      </c>
      <c r="M28" s="99">
        <f>SUMIF($I$6:$I$82,K28,$F$6:$F$82)</f>
        <v>13500</v>
      </c>
      <c r="N28" s="101">
        <f>SUMPRODUCT(($I$6:$I$82=K28)*$D$6:$D$82*$H$6:$H$82)/L28</f>
        <v>0.832307</v>
      </c>
    </row>
    <row r="29">
      <c r="A29" s="95" t="inlineStr">
        <is>
          <t>Good Bread</t>
        </is>
      </c>
      <c r="B29" s="96" t="inlineStr">
        <is>
          <t>1721-23 / A21</t>
        </is>
      </c>
      <c r="C29" s="96" t="inlineStr">
        <is>
          <t>Warehouse</t>
        </is>
      </c>
      <c r="D29" s="97" t="n">
        <v>7500</v>
      </c>
      <c r="E29" s="118" t="n">
        <v>8.24</v>
      </c>
      <c r="F29" s="99">
        <f>E29*D29</f>
        <v>61800</v>
      </c>
      <c r="G29" s="119" t="n">
        <v>45808</v>
      </c>
      <c r="H29" s="101">
        <f>MAX(0,(G29-$B$3)/365.25)</f>
        <v>0.91718</v>
      </c>
      <c r="I29" s="94" t="inlineStr">
        <is>
          <t>Good Bread</t>
        </is>
      </c>
      <c r="K29" s="95" t="inlineStr">
        <is>
          <t>RossComm LLC</t>
        </is>
      </c>
      <c r="L29" s="97">
        <f>SUMIF($I$6:$I$82,K29,$D$6:$D$82)</f>
        <v>2000</v>
      </c>
      <c r="M29" s="99">
        <f>SUMIF($I$6:$I$82,K29,$F$6:$F$82)</f>
        <v>0</v>
      </c>
      <c r="N29" s="101">
        <f>SUMPRODUCT(($I$6:$I$82=K29)*$D$6:$D$82*$H$6:$H$82)/L29</f>
        <v>0</v>
      </c>
    </row>
    <row r="30">
      <c r="A30" s="95" t="inlineStr">
        <is>
          <t>Good Bread</t>
        </is>
      </c>
      <c r="B30" s="96" t="inlineStr">
        <is>
          <t>1721-23 / B23</t>
        </is>
      </c>
      <c r="C30" s="96" t="inlineStr">
        <is>
          <t>Warehouse</t>
        </is>
      </c>
      <c r="D30" s="97" t="n">
        <v>2728</v>
      </c>
      <c r="E30" s="118" t="n">
        <v>8.24</v>
      </c>
      <c r="F30" s="99">
        <f>E30*D30</f>
        <v>22478.72</v>
      </c>
      <c r="G30" s="119" t="n">
        <v>45808</v>
      </c>
      <c r="H30" s="101">
        <f>MAX(0,(G30-$B$3)/365.25)</f>
        <v>0.91718</v>
      </c>
      <c r="I30" s="94" t="inlineStr">
        <is>
          <t>Good Bread</t>
        </is>
      </c>
      <c r="K30" s="95" t="inlineStr">
        <is>
          <t>Adessa</t>
        </is>
      </c>
      <c r="L30" s="97">
        <f>SUMIF($I$6:$I$82,K30,$D$6:$D$82)</f>
        <v>1750</v>
      </c>
      <c r="M30" s="99">
        <f>SUMIF($I$6:$I$82,K30,$F$6:$F$82)</f>
        <v>10815</v>
      </c>
      <c r="N30" s="101">
        <f>SUMPRODUCT(($I$6:$I$82=K30)*$D$6:$D$82*$H$6:$H$82)/L30</f>
        <v>0</v>
      </c>
    </row>
    <row r="31">
      <c r="A31" s="95" t="inlineStr">
        <is>
          <t>Good Bread</t>
        </is>
      </c>
      <c r="B31" s="96" t="inlineStr">
        <is>
          <t>1721-23 / C23 w/h</t>
        </is>
      </c>
      <c r="C31" s="96" t="inlineStr">
        <is>
          <t>Warehouse</t>
        </is>
      </c>
      <c r="D31" s="97" t="n">
        <v>4557</v>
      </c>
      <c r="E31" s="118" t="n">
        <v>8.24</v>
      </c>
      <c r="F31" s="99">
        <f>E31*D31</f>
        <v>37549.68</v>
      </c>
      <c r="G31" s="119" t="n">
        <v>45808</v>
      </c>
      <c r="H31" s="101">
        <f>MAX(0,(G31-$B$3)/365.25)</f>
        <v>0.91718</v>
      </c>
      <c r="I31" s="94" t="inlineStr">
        <is>
          <t>Good Bread</t>
        </is>
      </c>
      <c r="K31" s="95" t="inlineStr">
        <is>
          <t>R. Baker</t>
        </is>
      </c>
      <c r="L31" s="97">
        <f>SUMIF($I$6:$I$82,K31,$D$6:$D$82)</f>
        <v>960</v>
      </c>
      <c r="M31" s="99">
        <f>SUMIF($I$6:$I$82,K31,$F$6:$F$82)</f>
        <v>9388.8</v>
      </c>
      <c r="N31" s="101">
        <f>SUMPRODUCT(($I$6:$I$82=K31)*$D$6:$D$82*$H$6:$H$82)/L31</f>
        <v>0</v>
      </c>
    </row>
    <row r="32">
      <c r="A32" s="95" t="inlineStr">
        <is>
          <t>Good Bread Freezer</t>
        </is>
      </c>
      <c r="B32" s="96" t="inlineStr">
        <is>
          <t>1721-23 / C23 w/h freeze</t>
        </is>
      </c>
      <c r="C32" s="96" t="inlineStr">
        <is>
          <t>Warehouse</t>
        </is>
      </c>
      <c r="D32" s="97" t="n">
        <v>278</v>
      </c>
      <c r="E32" s="118" t="n">
        <v>8.24</v>
      </c>
      <c r="F32" s="99">
        <f>E32*D32</f>
        <v>2290.72</v>
      </c>
      <c r="G32" s="119" t="n">
        <v>45808</v>
      </c>
      <c r="H32" s="101">
        <f>MAX(0,(G32-$B$3)/365.25)</f>
        <v>0.91718</v>
      </c>
      <c r="I32" s="94" t="inlineStr">
        <is>
          <t>Good Bread</t>
        </is>
      </c>
      <c r="K32" s="95" t="inlineStr">
        <is>
          <t>S&amp;R Environmental Consulting, Inc.</t>
        </is>
      </c>
      <c r="L32" s="97">
        <f>SUMIF($I$6:$I$82,K32,$D$6:$D$82)</f>
        <v>706</v>
      </c>
      <c r="M32" s="99">
        <f>SUMIF($I$6:$I$82,K32,$F$6:$F$82)</f>
        <v>7547.14</v>
      </c>
      <c r="N32" s="101">
        <f>SUMPRODUCT(($I$6:$I$82=K32)*$D$6:$D$82*$H$6:$H$82)/L32</f>
        <v>0.418891</v>
      </c>
    </row>
    <row r="33">
      <c r="A33" s="95" t="inlineStr">
        <is>
          <t>Coda Coffee Company</t>
        </is>
      </c>
      <c r="B33" s="96" t="inlineStr">
        <is>
          <t>1751 / A</t>
        </is>
      </c>
      <c r="C33" s="96" t="inlineStr">
        <is>
          <t>Warehouse</t>
        </is>
      </c>
      <c r="D33" s="97" t="n">
        <v>4866</v>
      </c>
      <c r="E33" s="118" t="n">
        <v>9.5</v>
      </c>
      <c r="F33" s="99">
        <f>E33*D33</f>
        <v>46227</v>
      </c>
      <c r="G33" s="119" t="n">
        <v>45535</v>
      </c>
      <c r="H33" s="101">
        <f>MAX(0,(G33-$B$3)/365.25)</f>
        <v>0.169747</v>
      </c>
      <c r="I33" s="94" t="inlineStr">
        <is>
          <t>Coda Coffee</t>
        </is>
      </c>
      <c r="K33" s="95" t="inlineStr">
        <is>
          <t>WEIL Construction</t>
        </is>
      </c>
      <c r="L33" s="97">
        <f>SUMIF($I$6:$I$82,K33,$D$6:$D$82)</f>
        <v>392</v>
      </c>
      <c r="M33" s="99">
        <f>SUMIF($I$6:$I$82,K33,$F$6:$F$82)</f>
        <v>0</v>
      </c>
      <c r="N33" s="101">
        <f>SUMPRODUCT(($I$6:$I$82=K33)*$D$6:$D$82*$H$6:$H$82)/L33</f>
        <v>0.169747</v>
      </c>
    </row>
    <row r="34">
      <c r="A34" s="95" t="inlineStr">
        <is>
          <t>Coda Coffee Company</t>
        </is>
      </c>
      <c r="B34" s="96" t="inlineStr">
        <is>
          <t>1751 / B-1</t>
        </is>
      </c>
      <c r="C34" s="96" t="inlineStr">
        <is>
          <t>Warehouse</t>
        </is>
      </c>
      <c r="D34" s="97" t="n">
        <v>1133</v>
      </c>
      <c r="E34" s="118" t="n">
        <v>9.5</v>
      </c>
      <c r="F34" s="99">
        <f>E34*D34</f>
        <v>10763.5</v>
      </c>
      <c r="G34" s="119" t="n">
        <v>45535</v>
      </c>
      <c r="H34" s="101">
        <f>MAX(0,(G34-$B$3)/365.25)</f>
        <v>0.169747</v>
      </c>
      <c r="I34" s="94" t="inlineStr">
        <is>
          <t>Coda Coffee</t>
        </is>
      </c>
      <c r="K34" s="102" t="inlineStr">
        <is>
          <t>TOTAL / WALT</t>
        </is>
      </c>
      <c r="L34" s="103">
        <f>SUM(L6:L33)</f>
        <v>204991</v>
      </c>
      <c r="M34" s="104">
        <f>SUM(M6:M33)</f>
        <v>1292363.414</v>
      </c>
      <c r="N34" s="105">
        <f>SUMPRODUCT(L6:L33,N6:N33)/L34</f>
        <v>0.365557</v>
      </c>
    </row>
    <row r="35">
      <c r="A35" s="95" t="inlineStr">
        <is>
          <t>Coda Coffee Company</t>
        </is>
      </c>
      <c r="B35" s="96" t="inlineStr">
        <is>
          <t>1751 / B-2</t>
        </is>
      </c>
      <c r="C35" s="96" t="inlineStr">
        <is>
          <t>Warehouse</t>
        </is>
      </c>
      <c r="D35" s="97" t="n">
        <v>1921</v>
      </c>
      <c r="E35" s="118" t="n">
        <v>9.5</v>
      </c>
      <c r="F35" s="99">
        <f>E35*D35</f>
        <v>18249.5</v>
      </c>
      <c r="G35" s="119" t="n">
        <v>45535</v>
      </c>
      <c r="H35" s="101">
        <f>MAX(0,(G35-$B$3)/365.25)</f>
        <v>0.169747</v>
      </c>
      <c r="I35" s="94" t="inlineStr">
        <is>
          <t>Coda Coffee</t>
        </is>
      </c>
    </row>
    <row r="36">
      <c r="A36" s="95" t="inlineStr">
        <is>
          <t>Coda Coffee Company</t>
        </is>
      </c>
      <c r="B36" s="96" t="inlineStr">
        <is>
          <t>1751 / B-3</t>
        </is>
      </c>
      <c r="C36" s="96" t="inlineStr">
        <is>
          <t>Warehouse</t>
        </is>
      </c>
      <c r="D36" s="97" t="n">
        <v>3450</v>
      </c>
      <c r="E36" s="118" t="n">
        <v>9.5</v>
      </c>
      <c r="F36" s="99">
        <f>E36*D36</f>
        <v>32775</v>
      </c>
      <c r="G36" s="119" t="n">
        <v>45535</v>
      </c>
      <c r="H36" s="101">
        <f>MAX(0,(G36-$B$3)/365.25)</f>
        <v>0.169747</v>
      </c>
      <c r="I36" s="94" t="inlineStr">
        <is>
          <t>Coda Coffee</t>
        </is>
      </c>
    </row>
    <row r="37">
      <c r="A37" s="95" t="inlineStr">
        <is>
          <t>Coda Coffee Company</t>
        </is>
      </c>
      <c r="B37" s="96" t="inlineStr">
        <is>
          <t>1751 / D east</t>
        </is>
      </c>
      <c r="C37" s="96" t="inlineStr">
        <is>
          <t>Warehouse</t>
        </is>
      </c>
      <c r="D37" s="97" t="n">
        <v>856</v>
      </c>
      <c r="E37" s="118" t="n">
        <v>9.5</v>
      </c>
      <c r="F37" s="99">
        <f>E37*D37</f>
        <v>8132</v>
      </c>
      <c r="G37" s="119" t="n">
        <v>45535</v>
      </c>
      <c r="H37" s="101">
        <f>MAX(0,(G37-$B$3)/365.25)</f>
        <v>0.169747</v>
      </c>
      <c r="I37" s="94" t="inlineStr">
        <is>
          <t>Coda Coffee</t>
        </is>
      </c>
    </row>
    <row r="38">
      <c r="A38" s="95" t="inlineStr">
        <is>
          <t>Coda Coffee Company</t>
        </is>
      </c>
      <c r="B38" s="96" t="inlineStr">
        <is>
          <t>1751 / D west</t>
        </is>
      </c>
      <c r="C38" s="96" t="inlineStr">
        <is>
          <t>Warehouse</t>
        </is>
      </c>
      <c r="D38" s="97" t="n">
        <v>993</v>
      </c>
      <c r="E38" s="118" t="n">
        <v>9.5</v>
      </c>
      <c r="F38" s="99">
        <f>E38*D38</f>
        <v>9433.5</v>
      </c>
      <c r="G38" s="119" t="n">
        <v>45535</v>
      </c>
      <c r="H38" s="101">
        <f>MAX(0,(G38-$B$3)/365.25)</f>
        <v>0.169747</v>
      </c>
      <c r="I38" s="94" t="inlineStr">
        <is>
          <t>Coda Coffee</t>
        </is>
      </c>
    </row>
    <row r="39">
      <c r="A39" s="95" t="inlineStr">
        <is>
          <t>Reliant Dry Ice</t>
        </is>
      </c>
      <c r="B39" s="96" t="inlineStr">
        <is>
          <t>1751 / E</t>
        </is>
      </c>
      <c r="C39" s="96" t="inlineStr">
        <is>
          <t>Warehouse</t>
        </is>
      </c>
      <c r="D39" s="97" t="n">
        <v>5000</v>
      </c>
      <c r="E39" s="118" t="n">
        <v>6.2</v>
      </c>
      <c r="F39" s="99">
        <f>E39*D39</f>
        <v>31000</v>
      </c>
      <c r="G39" s="119" t="n">
        <v>45596</v>
      </c>
      <c r="H39" s="101">
        <f>MAX(0,(G39-$B$3)/365.25)</f>
        <v>0.336756</v>
      </c>
      <c r="I39" s="94" t="inlineStr">
        <is>
          <t>Reliant Dry Ice</t>
        </is>
      </c>
    </row>
    <row r="40">
      <c r="A40" s="95" t="inlineStr">
        <is>
          <t>Harlan Bakeries</t>
        </is>
      </c>
      <c r="B40" s="96" t="inlineStr">
        <is>
          <t>1761 / A</t>
        </is>
      </c>
      <c r="C40" s="96" t="inlineStr">
        <is>
          <t>Warehouse</t>
        </is>
      </c>
      <c r="D40" s="97" t="n">
        <v>2625</v>
      </c>
      <c r="E40" s="118" t="n">
        <v>4.85</v>
      </c>
      <c r="F40" s="99">
        <f>E40*D40</f>
        <v>12731.25</v>
      </c>
      <c r="G40" s="119" t="n">
        <v>45535</v>
      </c>
      <c r="H40" s="101">
        <f>MAX(0,(G40-$B$3)/365.25)</f>
        <v>0.169747</v>
      </c>
      <c r="I40" s="94" t="inlineStr">
        <is>
          <t>Harlan Bakeries</t>
        </is>
      </c>
    </row>
    <row r="41">
      <c r="A41" s="95" t="inlineStr">
        <is>
          <t>Good Bread Inc.</t>
        </is>
      </c>
      <c r="B41" s="96" t="inlineStr">
        <is>
          <t>1761 / A-5</t>
        </is>
      </c>
      <c r="C41" s="96" t="inlineStr">
        <is>
          <t>Warehouse</t>
        </is>
      </c>
      <c r="D41" s="97" t="n">
        <v>3750</v>
      </c>
      <c r="E41" s="118" t="n">
        <v>5.1008</v>
      </c>
      <c r="F41" s="99">
        <f>E41*D41</f>
        <v>19128</v>
      </c>
      <c r="G41" s="119" t="n">
        <v>45808</v>
      </c>
      <c r="H41" s="101">
        <f>MAX(0,(G41-$B$3)/365.25)</f>
        <v>0.91718</v>
      </c>
      <c r="I41" s="94" t="inlineStr">
        <is>
          <t>Good Bread</t>
        </is>
      </c>
    </row>
    <row r="42">
      <c r="A42" s="95" t="inlineStr">
        <is>
          <t>Santa Fe Mechanical</t>
        </is>
      </c>
      <c r="B42" s="96" t="inlineStr">
        <is>
          <t>1761 / A3</t>
        </is>
      </c>
      <c r="C42" s="96" t="inlineStr">
        <is>
          <t>Warehouse</t>
        </is>
      </c>
      <c r="D42" s="97" t="n">
        <v>1250</v>
      </c>
      <c r="E42" s="118" t="n">
        <v>7.21</v>
      </c>
      <c r="F42" s="99">
        <f>E42*D42</f>
        <v>9012.5</v>
      </c>
      <c r="G42" s="119" t="n">
        <v>45535</v>
      </c>
      <c r="H42" s="101">
        <f>MAX(0,(G42-$B$3)/365.25)</f>
        <v>0.169747</v>
      </c>
      <c r="I42" s="94" t="inlineStr">
        <is>
          <t>Santa Fe Mechanical</t>
        </is>
      </c>
    </row>
    <row r="43">
      <c r="A43" s="95" t="inlineStr">
        <is>
          <t>Santa Fe Mechanical</t>
        </is>
      </c>
      <c r="B43" s="96" t="inlineStr">
        <is>
          <t>1761 / A4</t>
        </is>
      </c>
      <c r="C43" s="96" t="inlineStr">
        <is>
          <t>Warehouse</t>
        </is>
      </c>
      <c r="D43" s="97" t="n">
        <v>5000</v>
      </c>
      <c r="E43" s="118" t="n">
        <v>7.21</v>
      </c>
      <c r="F43" s="99">
        <f>E43*D43</f>
        <v>36050</v>
      </c>
      <c r="G43" s="119" t="n">
        <v>45535</v>
      </c>
      <c r="H43" s="101">
        <f>MAX(0,(G43-$B$3)/365.25)</f>
        <v>0.169747</v>
      </c>
      <c r="I43" s="94" t="inlineStr">
        <is>
          <t>Santa Fe Mechanical</t>
        </is>
      </c>
    </row>
    <row r="44">
      <c r="A44" s="95" t="inlineStr">
        <is>
          <t>Whatnot Ventures LLC</t>
        </is>
      </c>
      <c r="B44" s="96" t="inlineStr">
        <is>
          <t>1761 (cont.) / A1</t>
        </is>
      </c>
      <c r="C44" s="96" t="inlineStr">
        <is>
          <t>Warehouse</t>
        </is>
      </c>
      <c r="D44" s="97" t="n">
        <v>6675</v>
      </c>
      <c r="E44" s="118" t="n">
        <v>4.93</v>
      </c>
      <c r="F44" s="99">
        <f>E44*D44</f>
        <v>32907.75</v>
      </c>
      <c r="G44" s="119" t="n">
        <v>45808</v>
      </c>
      <c r="H44" s="101">
        <f>MAX(0,(G44-$B$3)/365.25)</f>
        <v>0.91718</v>
      </c>
      <c r="I44" s="94" t="inlineStr">
        <is>
          <t>Whatnot Ventures LLC</t>
        </is>
      </c>
    </row>
    <row r="45">
      <c r="A45" s="95" t="inlineStr">
        <is>
          <t>Inland Island Brewing</t>
        </is>
      </c>
      <c r="B45" s="96" t="inlineStr">
        <is>
          <t>1761 (cont.) / A2</t>
        </is>
      </c>
      <c r="C45" s="96" t="inlineStr">
        <is>
          <t>Warehouse</t>
        </is>
      </c>
      <c r="D45" s="97" t="n">
        <v>3200</v>
      </c>
      <c r="E45" s="118" t="n">
        <v>4.54</v>
      </c>
      <c r="F45" s="99">
        <f>E45*D45</f>
        <v>14528</v>
      </c>
      <c r="G45" s="119" t="n">
        <v>45565</v>
      </c>
      <c r="H45" s="101">
        <f>MAX(0,(G45-$B$3)/365.25)</f>
        <v>0.251882</v>
      </c>
      <c r="I45" s="94" t="inlineStr">
        <is>
          <t>Inland Island Brewing</t>
        </is>
      </c>
    </row>
    <row r="46">
      <c r="A46" s="95" t="inlineStr">
        <is>
          <t>Inland Island Brewing</t>
        </is>
      </c>
      <c r="B46" s="96" t="inlineStr">
        <is>
          <t>1761 (cont.) / B</t>
        </is>
      </c>
      <c r="C46" s="96" t="inlineStr">
        <is>
          <t>Warehouse</t>
        </is>
      </c>
      <c r="D46" s="97" t="n">
        <v>2765</v>
      </c>
      <c r="E46" s="118" t="n">
        <v>4.54</v>
      </c>
      <c r="F46" s="99">
        <f>E46*D46</f>
        <v>12553.1</v>
      </c>
      <c r="G46" s="119" t="n">
        <v>45565</v>
      </c>
      <c r="H46" s="101">
        <f>MAX(0,(G46-$B$3)/365.25)</f>
        <v>0.251882</v>
      </c>
      <c r="I46" s="94" t="inlineStr">
        <is>
          <t>Inland Island Brewing</t>
        </is>
      </c>
    </row>
    <row r="47">
      <c r="A47" s="95" t="inlineStr">
        <is>
          <t>Inland Island Brewing</t>
        </is>
      </c>
      <c r="B47" s="96" t="inlineStr">
        <is>
          <t>1761 (cont.) / B add on</t>
        </is>
      </c>
      <c r="C47" s="96" t="inlineStr">
        <is>
          <t>Warehouse</t>
        </is>
      </c>
      <c r="D47" s="97" t="n">
        <v>1150</v>
      </c>
      <c r="E47" s="118" t="n">
        <v>6.25</v>
      </c>
      <c r="F47" s="99">
        <f>E47*D47</f>
        <v>7187.5</v>
      </c>
      <c r="G47" s="119" t="n">
        <v>45565</v>
      </c>
      <c r="H47" s="101">
        <f>MAX(0,(G47-$B$3)/365.25)</f>
        <v>0.251882</v>
      </c>
      <c r="I47" s="94" t="inlineStr">
        <is>
          <t>Inland Island Brewing</t>
        </is>
      </c>
    </row>
    <row r="48">
      <c r="A48" s="95" t="inlineStr">
        <is>
          <t>Coda Coffee</t>
        </is>
      </c>
      <c r="B48" s="96" t="inlineStr">
        <is>
          <t>1761 (cont.) / C&amp;D</t>
        </is>
      </c>
      <c r="C48" s="96" t="inlineStr">
        <is>
          <t>Warehouse</t>
        </is>
      </c>
      <c r="D48" s="97" t="n">
        <v>6465</v>
      </c>
      <c r="E48" s="118" t="n">
        <v>9.5</v>
      </c>
      <c r="F48" s="99">
        <f>E48*D48</f>
        <v>61417.5</v>
      </c>
      <c r="G48" s="119" t="n">
        <v>45565</v>
      </c>
      <c r="H48" s="101">
        <f>MAX(0,(G48-$B$3)/365.25)</f>
        <v>0.251882</v>
      </c>
      <c r="I48" s="94" t="inlineStr">
        <is>
          <t>Coda Coffee</t>
        </is>
      </c>
    </row>
    <row r="49">
      <c r="A49" s="95" t="inlineStr">
        <is>
          <t>Colorado Comfort Air</t>
        </is>
      </c>
      <c r="B49" s="96" t="inlineStr">
        <is>
          <t>1771 / A/A-1</t>
        </is>
      </c>
      <c r="C49" s="96" t="inlineStr">
        <is>
          <t>Warehouse</t>
        </is>
      </c>
      <c r="D49" s="97" t="n">
        <v>3760</v>
      </c>
      <c r="E49" s="118" t="n">
        <v>6.2</v>
      </c>
      <c r="F49" s="99">
        <f>E49*D49</f>
        <v>23312</v>
      </c>
      <c r="G49" s="119" t="n">
        <v>45473</v>
      </c>
      <c r="H49" s="101">
        <f>MAX(0,(G49-$B$3)/365.25)</f>
        <v>0</v>
      </c>
      <c r="I49" s="94" t="inlineStr">
        <is>
          <t>Colorado Comfort Air</t>
        </is>
      </c>
    </row>
    <row r="50">
      <c r="A50" s="95" t="inlineStr">
        <is>
          <t>CODA Coffee</t>
        </is>
      </c>
      <c r="B50" s="96" t="inlineStr">
        <is>
          <t>1771 / B</t>
        </is>
      </c>
      <c r="C50" s="96" t="inlineStr">
        <is>
          <t>Warehouse</t>
        </is>
      </c>
      <c r="D50" s="97" t="n">
        <v>3988</v>
      </c>
      <c r="E50" s="118" t="n">
        <v>6</v>
      </c>
      <c r="F50" s="99">
        <f>E50*D50</f>
        <v>23928</v>
      </c>
      <c r="G50" s="119" t="n">
        <v>45535</v>
      </c>
      <c r="H50" s="101">
        <f>MAX(0,(G50-$B$3)/365.25)</f>
        <v>0.169747</v>
      </c>
      <c r="I50" s="94" t="inlineStr">
        <is>
          <t>Coda Coffee</t>
        </is>
      </c>
    </row>
    <row r="51">
      <c r="A51" s="95" t="inlineStr">
        <is>
          <t>REDCO Tire</t>
        </is>
      </c>
      <c r="B51" s="96" t="inlineStr">
        <is>
          <t>1771 / C</t>
        </is>
      </c>
      <c r="C51" s="96" t="inlineStr">
        <is>
          <t>Warehouse</t>
        </is>
      </c>
      <c r="D51" s="97" t="n">
        <v>2562</v>
      </c>
      <c r="E51" s="118" t="n">
        <v>6</v>
      </c>
      <c r="F51" s="99">
        <f>E51*D51</f>
        <v>15372</v>
      </c>
      <c r="G51" s="119" t="n">
        <v>45473</v>
      </c>
      <c r="H51" s="101">
        <f>MAX(0,(G51-$B$3)/365.25)</f>
        <v>0</v>
      </c>
      <c r="I51" s="94" t="inlineStr">
        <is>
          <t>REDCO Tire</t>
        </is>
      </c>
    </row>
    <row r="52">
      <c r="A52" s="95" t="inlineStr">
        <is>
          <t>Coda Coffee</t>
        </is>
      </c>
      <c r="B52" s="96" t="inlineStr">
        <is>
          <t>1771 / D</t>
        </is>
      </c>
      <c r="C52" s="96" t="inlineStr">
        <is>
          <t>Warehouse</t>
        </is>
      </c>
      <c r="D52" s="97" t="n">
        <v>4585</v>
      </c>
      <c r="E52" s="118" t="n">
        <v>9.5</v>
      </c>
      <c r="F52" s="99">
        <f>E52*D52</f>
        <v>43557.5</v>
      </c>
      <c r="G52" s="119" t="n">
        <v>45535</v>
      </c>
      <c r="H52" s="101">
        <f>MAX(0,(G52-$B$3)/365.25)</f>
        <v>0.169747</v>
      </c>
      <c r="I52" s="94" t="inlineStr">
        <is>
          <t>Coda Coffee</t>
        </is>
      </c>
    </row>
    <row r="53">
      <c r="A53" s="95" t="inlineStr">
        <is>
          <t>Happel &amp; Associates Inc.</t>
        </is>
      </c>
      <c r="B53" s="96" t="inlineStr">
        <is>
          <t>1771 / E &amp; F</t>
        </is>
      </c>
      <c r="C53" s="96" t="inlineStr">
        <is>
          <t>Warehouse</t>
        </is>
      </c>
      <c r="D53" s="97" t="n">
        <v>5000</v>
      </c>
      <c r="E53" s="118" t="n">
        <v>6.49</v>
      </c>
      <c r="F53" s="99">
        <f>E53*D53</f>
        <v>32450</v>
      </c>
      <c r="G53" s="119" t="n">
        <v>45535</v>
      </c>
      <c r="H53" s="101">
        <f>MAX(0,(G53-$B$3)/365.25)</f>
        <v>0.169747</v>
      </c>
      <c r="I53" s="94" t="inlineStr">
        <is>
          <t>Happel &amp; Associates Inc.</t>
        </is>
      </c>
    </row>
    <row r="54">
      <c r="A54" s="95" t="inlineStr">
        <is>
          <t>ReEnergize</t>
        </is>
      </c>
      <c r="B54" s="96" t="inlineStr">
        <is>
          <t>1791 / A</t>
        </is>
      </c>
      <c r="C54" s="96" t="inlineStr">
        <is>
          <t>Warehouse</t>
        </is>
      </c>
      <c r="D54" s="97" t="n">
        <v>5157</v>
      </c>
      <c r="E54" s="118" t="n">
        <v>6.36</v>
      </c>
      <c r="F54" s="99">
        <f>E54*D54</f>
        <v>32798.52</v>
      </c>
      <c r="G54" s="119" t="n">
        <v>45808</v>
      </c>
      <c r="H54" s="101">
        <f>MAX(0,(G54-$B$3)/365.25)</f>
        <v>0.91718</v>
      </c>
      <c r="I54" s="94" t="inlineStr">
        <is>
          <t>ReEnergize</t>
        </is>
      </c>
    </row>
    <row r="55">
      <c r="A55" s="95" t="inlineStr">
        <is>
          <t>Coda Coffee Company</t>
        </is>
      </c>
      <c r="B55" s="96" t="inlineStr">
        <is>
          <t>1791 / B</t>
        </is>
      </c>
      <c r="C55" s="96" t="inlineStr">
        <is>
          <t>Warehouse</t>
        </is>
      </c>
      <c r="D55" s="97" t="n">
        <v>4000</v>
      </c>
      <c r="E55" s="118" t="n">
        <v>9.5</v>
      </c>
      <c r="F55" s="99">
        <f>E55*D55</f>
        <v>38000</v>
      </c>
      <c r="G55" s="119" t="n">
        <v>45535</v>
      </c>
      <c r="H55" s="101">
        <f>MAX(0,(G55-$B$3)/365.25)</f>
        <v>0.169747</v>
      </c>
      <c r="I55" s="94" t="inlineStr">
        <is>
          <t>Coda Coffee</t>
        </is>
      </c>
    </row>
    <row r="56">
      <c r="A56" s="95" t="inlineStr">
        <is>
          <t>Allcomm Data Supplies Inc.</t>
        </is>
      </c>
      <c r="B56" s="96" t="inlineStr">
        <is>
          <t>1791 / C &amp; D</t>
        </is>
      </c>
      <c r="C56" s="96" t="inlineStr">
        <is>
          <t>Warehouse</t>
        </is>
      </c>
      <c r="D56" s="97" t="n">
        <v>4000</v>
      </c>
      <c r="E56" s="118" t="n">
        <v>5.4</v>
      </c>
      <c r="F56" s="99">
        <f>E56*D56</f>
        <v>21600</v>
      </c>
      <c r="G56" s="119" t="n">
        <v>45535</v>
      </c>
      <c r="H56" s="101">
        <f>MAX(0,(G56-$B$3)/365.25)</f>
        <v>0.169747</v>
      </c>
      <c r="I56" s="94" t="inlineStr">
        <is>
          <t>Allcomm Data Supplies Inc.</t>
        </is>
      </c>
    </row>
    <row r="57">
      <c r="A57" s="95" t="inlineStr">
        <is>
          <t>RossComm LLC</t>
        </is>
      </c>
      <c r="B57" s="96" t="inlineStr">
        <is>
          <t>1791 / E</t>
        </is>
      </c>
      <c r="C57" s="96" t="inlineStr">
        <is>
          <t>Warehouse</t>
        </is>
      </c>
      <c r="D57" s="97" t="n">
        <v>2000</v>
      </c>
      <c r="E57" s="118" t="n">
        <v>6.75</v>
      </c>
      <c r="F57" s="99">
        <f>E57*D57</f>
        <v>13500</v>
      </c>
      <c r="G57" s="119" t="n">
        <v>45777</v>
      </c>
      <c r="H57" s="101">
        <f>MAX(0,(G57-$B$3)/365.25)</f>
        <v>0.832307</v>
      </c>
      <c r="I57" s="94" t="inlineStr">
        <is>
          <t>RossComm LLC</t>
        </is>
      </c>
    </row>
    <row r="58">
      <c r="A58" s="95" t="inlineStr">
        <is>
          <t>R&amp;O Heating Inc.</t>
        </is>
      </c>
      <c r="B58" s="96" t="inlineStr">
        <is>
          <t>1791 / F</t>
        </is>
      </c>
      <c r="C58" s="96" t="inlineStr">
        <is>
          <t>Warehouse</t>
        </is>
      </c>
      <c r="D58" s="97" t="n">
        <v>2000</v>
      </c>
      <c r="E58" s="118" t="n">
        <v>7</v>
      </c>
      <c r="F58" s="99">
        <f>E58*D58</f>
        <v>14000</v>
      </c>
      <c r="G58" s="119" t="n">
        <v>45504</v>
      </c>
      <c r="H58" s="101">
        <f>MAX(0,(G58-$B$3)/365.25)</f>
        <v>0.084873</v>
      </c>
      <c r="I58" s="94" t="inlineStr">
        <is>
          <t>R&amp;O Heating</t>
        </is>
      </c>
    </row>
    <row r="59">
      <c r="A59" s="95" t="inlineStr">
        <is>
          <t>R&amp;O Heating Inc.</t>
        </is>
      </c>
      <c r="B59" s="96" t="inlineStr">
        <is>
          <t>1791 / G</t>
        </is>
      </c>
      <c r="C59" s="96" t="inlineStr">
        <is>
          <t>Warehouse</t>
        </is>
      </c>
      <c r="D59" s="97" t="n">
        <v>2000</v>
      </c>
      <c r="E59" s="118" t="n">
        <v>7</v>
      </c>
      <c r="F59" s="99">
        <f>E59*D59</f>
        <v>14000</v>
      </c>
      <c r="G59" s="119" t="n">
        <v>45504</v>
      </c>
      <c r="H59" s="101">
        <f>MAX(0,(G59-$B$3)/365.25)</f>
        <v>0.084873</v>
      </c>
      <c r="I59" s="94" t="inlineStr">
        <is>
          <t>R&amp;O Heating</t>
        </is>
      </c>
    </row>
    <row r="60">
      <c r="A60" s="95" t="inlineStr">
        <is>
          <t>R&amp;O Heating Inc.</t>
        </is>
      </c>
      <c r="B60" s="96" t="inlineStr">
        <is>
          <t>1791 / H</t>
        </is>
      </c>
      <c r="C60" s="96" t="inlineStr">
        <is>
          <t>Warehouse</t>
        </is>
      </c>
      <c r="D60" s="97" t="n">
        <v>2000</v>
      </c>
      <c r="E60" s="118" t="n">
        <v>7</v>
      </c>
      <c r="F60" s="99">
        <f>E60*D60</f>
        <v>14000</v>
      </c>
      <c r="G60" s="119" t="n">
        <v>45504</v>
      </c>
      <c r="H60" s="101">
        <f>MAX(0,(G60-$B$3)/365.25)</f>
        <v>0.084873</v>
      </c>
      <c r="I60" s="94" t="inlineStr">
        <is>
          <t>R&amp;O Heating</t>
        </is>
      </c>
    </row>
    <row r="61">
      <c r="A61" s="95" t="inlineStr">
        <is>
          <t>Harlan Bakeries Co LLC</t>
        </is>
      </c>
      <c r="B61" s="96" t="inlineStr">
        <is>
          <t>1791 / M</t>
        </is>
      </c>
      <c r="C61" s="96" t="inlineStr">
        <is>
          <t>Warehouse</t>
        </is>
      </c>
      <c r="D61" s="97" t="n">
        <v>2000</v>
      </c>
      <c r="E61" s="118" t="n">
        <v>6.24</v>
      </c>
      <c r="F61" s="99">
        <f>E61*D61</f>
        <v>12480</v>
      </c>
      <c r="G61" s="119" t="n">
        <v>45688</v>
      </c>
      <c r="H61" s="101">
        <f>MAX(0,(G61-$B$3)/365.25)</f>
        <v>0.588638</v>
      </c>
      <c r="I61" s="94" t="inlineStr">
        <is>
          <t>Harlan Bakeries</t>
        </is>
      </c>
    </row>
    <row r="62">
      <c r="A62" s="95" t="inlineStr">
        <is>
          <t>Mr. Dino's Baths</t>
        </is>
      </c>
      <c r="B62" s="96" t="inlineStr">
        <is>
          <t>1791 / N</t>
        </is>
      </c>
      <c r="C62" s="96" t="inlineStr">
        <is>
          <t>Warehouse</t>
        </is>
      </c>
      <c r="D62" s="97" t="n">
        <v>2000</v>
      </c>
      <c r="E62" s="118" t="n"/>
      <c r="F62" s="99">
        <f>E62*D62</f>
        <v>0</v>
      </c>
      <c r="G62" s="119" t="n">
        <v>45443</v>
      </c>
      <c r="H62" s="101">
        <f>MAX(0,(G62-$B$3)/365.25)</f>
        <v>0</v>
      </c>
      <c r="I62" s="94" t="inlineStr">
        <is>
          <t>Mr. Dino's Baths</t>
        </is>
      </c>
    </row>
    <row r="63">
      <c r="A63" s="95" t="inlineStr">
        <is>
          <t>Savory Retail Group, LLC</t>
        </is>
      </c>
      <c r="B63" s="96" t="inlineStr">
        <is>
          <t>1805 / A,B</t>
        </is>
      </c>
      <c r="C63" s="96" t="inlineStr">
        <is>
          <t>Warehouse</t>
        </is>
      </c>
      <c r="D63" s="97" t="n">
        <v>3000</v>
      </c>
      <c r="E63" s="118" t="n">
        <v>5.35</v>
      </c>
      <c r="F63" s="99">
        <f>E63*D63</f>
        <v>16050.0</v>
      </c>
      <c r="G63" s="119" t="n">
        <v>45747</v>
      </c>
      <c r="H63" s="101">
        <f>MAX(0,(G63-$B$3)/365.25)</f>
        <v>0.750171</v>
      </c>
      <c r="I63" s="94" t="inlineStr">
        <is>
          <t>Savory Retail Group</t>
        </is>
      </c>
    </row>
    <row r="64">
      <c r="A64" s="95" t="inlineStr">
        <is>
          <t>Savory</t>
        </is>
      </c>
      <c r="B64" s="96" t="inlineStr">
        <is>
          <t>1805 / C</t>
        </is>
      </c>
      <c r="C64" s="96" t="inlineStr">
        <is>
          <t>Warehouse</t>
        </is>
      </c>
      <c r="D64" s="97" t="n">
        <v>3000</v>
      </c>
      <c r="E64" s="118" t="n">
        <v>5.35</v>
      </c>
      <c r="F64" s="99">
        <f>E64*D64</f>
        <v>16050.0</v>
      </c>
      <c r="G64" s="119" t="n">
        <v>45747</v>
      </c>
      <c r="H64" s="101">
        <f>MAX(0,(G64-$B$3)/365.25)</f>
        <v>0.750171</v>
      </c>
      <c r="I64" s="94" t="inlineStr">
        <is>
          <t>Savory Retail Group</t>
        </is>
      </c>
    </row>
    <row r="65">
      <c r="A65" s="95" t="inlineStr">
        <is>
          <t>Savory</t>
        </is>
      </c>
      <c r="B65" s="96" t="inlineStr">
        <is>
          <t>1805 / D</t>
        </is>
      </c>
      <c r="C65" s="96" t="inlineStr">
        <is>
          <t>Warehouse</t>
        </is>
      </c>
      <c r="D65" s="97" t="n">
        <v>2000</v>
      </c>
      <c r="E65" s="118" t="n">
        <v>5.35</v>
      </c>
      <c r="F65" s="99">
        <f>E65*D65</f>
        <v>10700</v>
      </c>
      <c r="G65" s="119" t="n">
        <v>45747</v>
      </c>
      <c r="H65" s="101">
        <f>MAX(0,(G65-$B$3)/365.25)</f>
        <v>0.750171</v>
      </c>
      <c r="I65" s="94" t="inlineStr">
        <is>
          <t>Savory Retail Group</t>
        </is>
      </c>
    </row>
    <row r="66">
      <c r="A66" s="95" t="inlineStr">
        <is>
          <t>Savory</t>
        </is>
      </c>
      <c r="B66" s="96" t="inlineStr">
        <is>
          <t>1805 / E,F,G</t>
        </is>
      </c>
      <c r="C66" s="96" t="inlineStr">
        <is>
          <t>Warehouse</t>
        </is>
      </c>
      <c r="D66" s="97" t="n">
        <v>6000</v>
      </c>
      <c r="E66" s="118" t="n">
        <v>5.35</v>
      </c>
      <c r="F66" s="99">
        <f>E66*D66</f>
        <v>32100.0</v>
      </c>
      <c r="G66" s="119" t="n">
        <v>45747</v>
      </c>
      <c r="H66" s="101">
        <f>MAX(0,(G66-$B$3)/365.25)</f>
        <v>0.750171</v>
      </c>
      <c r="I66" s="94" t="inlineStr">
        <is>
          <t>Savory Retail Group</t>
        </is>
      </c>
    </row>
    <row r="67">
      <c r="A67" s="95" t="inlineStr">
        <is>
          <t>M.R. Solutions, Inc.</t>
        </is>
      </c>
      <c r="B67" s="96" t="inlineStr">
        <is>
          <t>1805 / H</t>
        </is>
      </c>
      <c r="C67" s="96" t="inlineStr">
        <is>
          <t>Warehouse</t>
        </is>
      </c>
      <c r="D67" s="97" t="n">
        <v>2000</v>
      </c>
      <c r="E67" s="118" t="n">
        <v>8.5</v>
      </c>
      <c r="F67" s="99">
        <f>E67*D67</f>
        <v>17000</v>
      </c>
      <c r="G67" s="119" t="n">
        <v>45504</v>
      </c>
      <c r="H67" s="101">
        <f>MAX(0,(G67-$B$3)/365.25)</f>
        <v>0.084873</v>
      </c>
      <c r="I67" s="94" t="inlineStr">
        <is>
          <t>M.R. Solutions</t>
        </is>
      </c>
    </row>
    <row r="68">
      <c r="A68" s="95" t="inlineStr">
        <is>
          <t>M.R. Solutions, Inc.</t>
        </is>
      </c>
      <c r="B68" s="96" t="inlineStr">
        <is>
          <t>1805 / I</t>
        </is>
      </c>
      <c r="C68" s="96" t="inlineStr">
        <is>
          <t>Warehouse</t>
        </is>
      </c>
      <c r="D68" s="97" t="n">
        <v>2000</v>
      </c>
      <c r="E68" s="118" t="n">
        <v>8.5</v>
      </c>
      <c r="F68" s="99">
        <f>E68*D68</f>
        <v>17000</v>
      </c>
      <c r="G68" s="119" t="n">
        <v>45504</v>
      </c>
      <c r="H68" s="101">
        <f>MAX(0,(G68-$B$3)/365.25)</f>
        <v>0.084873</v>
      </c>
      <c r="I68" s="94" t="inlineStr">
        <is>
          <t>M.R. Solutions</t>
        </is>
      </c>
    </row>
    <row r="69">
      <c r="A69" s="95" t="inlineStr">
        <is>
          <t>P&amp;H Equipment</t>
        </is>
      </c>
      <c r="B69" s="96" t="inlineStr">
        <is>
          <t>1805 / J (Ne)</t>
        </is>
      </c>
      <c r="C69" s="96" t="inlineStr">
        <is>
          <t>Warehouse</t>
        </is>
      </c>
      <c r="D69" s="97" t="n">
        <v>1475</v>
      </c>
      <c r="E69" s="118" t="n">
        <v>6.5</v>
      </c>
      <c r="F69" s="99">
        <f>E69*D69</f>
        <v>9587.5</v>
      </c>
      <c r="G69" s="119" t="n">
        <v>45535</v>
      </c>
      <c r="H69" s="101">
        <f>MAX(0,(G69-$B$3)/365.25)</f>
        <v>0.169747</v>
      </c>
      <c r="I69" s="94" t="inlineStr">
        <is>
          <t>P&amp;H Equipment</t>
        </is>
      </c>
    </row>
    <row r="70">
      <c r="A70" s="95" t="inlineStr">
        <is>
          <t>ReEnergize</t>
        </is>
      </c>
      <c r="B70" s="96" t="inlineStr">
        <is>
          <t>1805 / J (Nw)</t>
        </is>
      </c>
      <c r="C70" s="96" t="inlineStr">
        <is>
          <t>Warehouse</t>
        </is>
      </c>
      <c r="D70" s="97" t="n">
        <v>440</v>
      </c>
      <c r="E70" s="118" t="n">
        <v>5.72</v>
      </c>
      <c r="F70" s="99">
        <f>E70*D70</f>
        <v>2516.8</v>
      </c>
      <c r="G70" s="119" t="n">
        <v>45443</v>
      </c>
      <c r="H70" s="101">
        <f>MAX(0,(G70-$B$3)/365.25)</f>
        <v>0</v>
      </c>
      <c r="I70" s="94" t="inlineStr">
        <is>
          <t>ReEnergize</t>
        </is>
      </c>
    </row>
    <row r="71">
      <c r="A71" s="95" t="inlineStr">
        <is>
          <t>ReEnergize</t>
        </is>
      </c>
      <c r="B71" s="96" t="inlineStr">
        <is>
          <t>1805 / J-s</t>
        </is>
      </c>
      <c r="C71" s="96" t="inlineStr">
        <is>
          <t>Warehouse</t>
        </is>
      </c>
      <c r="D71" s="97" t="n">
        <v>2172</v>
      </c>
      <c r="E71" s="118" t="n">
        <v>5.72</v>
      </c>
      <c r="F71" s="99">
        <f>E71*D71</f>
        <v>12423.84</v>
      </c>
      <c r="G71" s="119" t="n">
        <v>45443</v>
      </c>
      <c r="H71" s="101">
        <f>MAX(0,(G71-$B$3)/365.25)</f>
        <v>0</v>
      </c>
      <c r="I71" s="94" t="inlineStr">
        <is>
          <t>ReEnergize</t>
        </is>
      </c>
    </row>
    <row r="72">
      <c r="A72" s="95" t="inlineStr">
        <is>
          <t>ReEnergize</t>
        </is>
      </c>
      <c r="B72" s="96" t="inlineStr">
        <is>
          <t>1805 / K</t>
        </is>
      </c>
      <c r="C72" s="96" t="inlineStr">
        <is>
          <t>Warehouse</t>
        </is>
      </c>
      <c r="D72" s="97" t="n">
        <v>1325</v>
      </c>
      <c r="E72" s="118" t="n">
        <v>5.72</v>
      </c>
      <c r="F72" s="99">
        <f>E72*D72</f>
        <v>7579</v>
      </c>
      <c r="G72" s="119" t="n">
        <v>45443</v>
      </c>
      <c r="H72" s="101">
        <f>MAX(0,(G72-$B$3)/365.25)</f>
        <v>0</v>
      </c>
      <c r="I72" s="94" t="inlineStr">
        <is>
          <t>ReEnergize</t>
        </is>
      </c>
    </row>
    <row r="73">
      <c r="A73" s="95" t="inlineStr">
        <is>
          <t>ReEnergize</t>
        </is>
      </c>
      <c r="B73" s="96" t="inlineStr">
        <is>
          <t>1805 / K office</t>
        </is>
      </c>
      <c r="C73" s="96" t="inlineStr">
        <is>
          <t>Warehouse</t>
        </is>
      </c>
      <c r="D73" s="97" t="n">
        <v>680</v>
      </c>
      <c r="E73" s="118" t="n">
        <v>5.72</v>
      </c>
      <c r="F73" s="99">
        <f>E73*D73</f>
        <v>3889.6</v>
      </c>
      <c r="G73" s="119" t="n">
        <v>45443</v>
      </c>
      <c r="H73" s="101">
        <f>MAX(0,(G73-$B$3)/365.25)</f>
        <v>0</v>
      </c>
      <c r="I73" s="94" t="inlineStr">
        <is>
          <t>ReEnergize</t>
        </is>
      </c>
    </row>
    <row r="74">
      <c r="A74" s="95" t="inlineStr">
        <is>
          <t>ReEnergize</t>
        </is>
      </c>
      <c r="B74" s="96" t="inlineStr">
        <is>
          <t>1805 / L</t>
        </is>
      </c>
      <c r="C74" s="96" t="inlineStr">
        <is>
          <t>Warehouse</t>
        </is>
      </c>
      <c r="D74" s="97" t="n">
        <v>2005</v>
      </c>
      <c r="E74" s="118" t="n">
        <v>5.72</v>
      </c>
      <c r="F74" s="99">
        <f>E74*D74</f>
        <v>11468.6</v>
      </c>
      <c r="G74" s="119" t="n">
        <v>45443</v>
      </c>
      <c r="H74" s="101">
        <f>MAX(0,(G74-$B$3)/365.25)</f>
        <v>0</v>
      </c>
      <c r="I74" s="94" t="inlineStr">
        <is>
          <t>ReEnergize</t>
        </is>
      </c>
    </row>
    <row r="75">
      <c r="A75" s="95" t="inlineStr">
        <is>
          <t>Savory Spice</t>
        </is>
      </c>
      <c r="B75" s="96" t="inlineStr">
        <is>
          <t>1805 / M</t>
        </is>
      </c>
      <c r="C75" s="96" t="inlineStr">
        <is>
          <t>Warehouse</t>
        </is>
      </c>
      <c r="D75" s="97" t="n">
        <v>3005</v>
      </c>
      <c r="E75" s="118" t="n">
        <v>6.37</v>
      </c>
      <c r="F75" s="99">
        <f>E75*D75</f>
        <v>19141.85</v>
      </c>
      <c r="G75" s="119" t="n">
        <v>45808</v>
      </c>
      <c r="H75" s="101">
        <f>MAX(0,(G75-$B$3)/365.25)</f>
        <v>0.91718</v>
      </c>
      <c r="I75" s="94" t="inlineStr">
        <is>
          <t>Savory Spice</t>
        </is>
      </c>
    </row>
    <row r="76">
      <c r="A76" s="95" t="inlineStr">
        <is>
          <t>Harlan</t>
        </is>
      </c>
      <c r="B76" s="96" t="inlineStr">
        <is>
          <t>1805 / N</t>
        </is>
      </c>
      <c r="C76" s="96" t="inlineStr">
        <is>
          <t>Warehouse</t>
        </is>
      </c>
      <c r="D76" s="97" t="n">
        <v>3000</v>
      </c>
      <c r="E76" s="118" t="n">
        <v>1.5</v>
      </c>
      <c r="F76" s="99">
        <f>E76*D76</f>
        <v>4500</v>
      </c>
      <c r="G76" s="119" t="n">
        <v>45535</v>
      </c>
      <c r="H76" s="101">
        <f>MAX(0,(G76-$B$3)/365.25)</f>
        <v>0.169747</v>
      </c>
      <c r="I76" s="94" t="inlineStr">
        <is>
          <t>Harlan Bakeries</t>
        </is>
      </c>
    </row>
    <row r="77">
      <c r="A77" s="95" t="inlineStr">
        <is>
          <t>Coda Coffee</t>
        </is>
      </c>
      <c r="B77" s="96" t="inlineStr">
        <is>
          <t>1805 / O1, O2, O3</t>
        </is>
      </c>
      <c r="C77" s="96" t="inlineStr">
        <is>
          <t>Warehouse</t>
        </is>
      </c>
      <c r="D77" s="97" t="n">
        <v>9000</v>
      </c>
      <c r="E77" s="118" t="n">
        <v>9.5</v>
      </c>
      <c r="F77" s="99">
        <f>E77*D77</f>
        <v>85500</v>
      </c>
      <c r="G77" s="119" t="n">
        <v>45535</v>
      </c>
      <c r="H77" s="101">
        <f>MAX(0,(G77-$B$3)/365.25)</f>
        <v>0.169747</v>
      </c>
      <c r="I77" s="94" t="inlineStr">
        <is>
          <t>Coda Coffee</t>
        </is>
      </c>
    </row>
    <row r="78">
      <c r="A78" s="95" t="inlineStr">
        <is>
          <t>Global IT Innovative Systems</t>
        </is>
      </c>
      <c r="B78" s="96" t="inlineStr">
        <is>
          <t>5806 / A-n</t>
        </is>
      </c>
      <c r="C78" s="96" t="inlineStr">
        <is>
          <t>Warehouse</t>
        </is>
      </c>
      <c r="D78" s="97" t="n">
        <v>875</v>
      </c>
      <c r="E78" s="118" t="n"/>
      <c r="F78" s="99">
        <f>E78*D78</f>
        <v>0</v>
      </c>
      <c r="G78" s="119" t="n">
        <v>45565</v>
      </c>
      <c r="H78" s="101">
        <f>MAX(0,(G78-$B$3)/365.25)</f>
        <v>0.251882</v>
      </c>
      <c r="I78" s="94" t="inlineStr">
        <is>
          <t>Global IT Innovative Systems</t>
        </is>
      </c>
    </row>
    <row r="79">
      <c r="A79" s="95" t="inlineStr">
        <is>
          <t>Global IT Innovative Systems</t>
        </is>
      </c>
      <c r="B79" s="96" t="inlineStr">
        <is>
          <t>5806 / A-s</t>
        </is>
      </c>
      <c r="C79" s="96" t="inlineStr">
        <is>
          <t>Warehouse</t>
        </is>
      </c>
      <c r="D79" s="97" t="n">
        <v>875</v>
      </c>
      <c r="E79" s="118" t="n"/>
      <c r="F79" s="99">
        <f>E79*D79</f>
        <v>0</v>
      </c>
      <c r="G79" s="119" t="n">
        <v>45565</v>
      </c>
      <c r="H79" s="101">
        <f>MAX(0,(G79-$B$3)/365.25)</f>
        <v>0.251882</v>
      </c>
      <c r="I79" s="94" t="inlineStr">
        <is>
          <t>Global IT Innovative Systems</t>
        </is>
      </c>
    </row>
    <row r="80">
      <c r="A80" s="95" t="inlineStr">
        <is>
          <t>Global IT Innovative Systems</t>
        </is>
      </c>
      <c r="B80" s="96" t="inlineStr">
        <is>
          <t>5806 / B-n</t>
        </is>
      </c>
      <c r="C80" s="96" t="inlineStr">
        <is>
          <t>Warehouse</t>
        </is>
      </c>
      <c r="D80" s="97" t="n">
        <v>350</v>
      </c>
      <c r="E80" s="118" t="n">
        <v>16.61</v>
      </c>
      <c r="F80" s="99">
        <f>E80*D80</f>
        <v>5813.5</v>
      </c>
      <c r="G80" s="119" t="n">
        <v>45565</v>
      </c>
      <c r="H80" s="101">
        <f>MAX(0,(G80-$B$3)/365.25)</f>
        <v>0.251882</v>
      </c>
      <c r="I80" s="94" t="inlineStr">
        <is>
          <t>Global IT Innovative Systems</t>
        </is>
      </c>
    </row>
    <row r="81">
      <c r="A81" s="95" t="inlineStr">
        <is>
          <t>Global IT Innovative Systems</t>
        </is>
      </c>
      <c r="B81" s="96" t="inlineStr">
        <is>
          <t>5806 / B-s</t>
        </is>
      </c>
      <c r="C81" s="96" t="inlineStr">
        <is>
          <t>Warehouse</t>
        </is>
      </c>
      <c r="D81" s="97" t="n">
        <v>1221</v>
      </c>
      <c r="E81" s="118" t="n">
        <v>4.414</v>
      </c>
      <c r="F81" s="99">
        <f>E81*D81</f>
        <v>5389.494</v>
      </c>
      <c r="G81" s="119" t="n">
        <v>45565</v>
      </c>
      <c r="H81" s="101">
        <f>MAX(0,(G81-$B$3)/365.25)</f>
        <v>0.251882</v>
      </c>
      <c r="I81" s="94" t="inlineStr">
        <is>
          <t>Global IT Innovative Systems</t>
        </is>
      </c>
    </row>
    <row r="82">
      <c r="A82" s="95" t="inlineStr">
        <is>
          <t>Miggy &amp; Ernie's</t>
        </is>
      </c>
      <c r="B82" s="96" t="inlineStr">
        <is>
          <t>5808 / A</t>
        </is>
      </c>
      <c r="C82" s="96" t="inlineStr">
        <is>
          <t>Warehouse</t>
        </is>
      </c>
      <c r="D82" s="97" t="n">
        <v>3550</v>
      </c>
      <c r="E82" s="118" t="n">
        <v>5.43</v>
      </c>
      <c r="F82" s="99">
        <f>E82*D82</f>
        <v>19276.5</v>
      </c>
      <c r="G82" s="119" t="n">
        <v>45350</v>
      </c>
      <c r="H82" s="101">
        <f>MAX(0,(G82-$B$3)/365.25)</f>
        <v>0</v>
      </c>
      <c r="I82" s="94" t="inlineStr">
        <is>
          <t>Miggy &amp; Ernie's</t>
        </is>
      </c>
    </row>
    <row r="84">
      <c r="A84" s="102" t="inlineStr">
        <is>
          <t>TOTAL / WALT (all occupied)</t>
        </is>
      </c>
      <c r="B84" s="106" t="n"/>
      <c r="C84" s="106" t="n"/>
      <c r="D84" s="103">
        <f>SUM(D6:D82)</f>
        <v>204991</v>
      </c>
      <c r="E84" s="106" t="n"/>
      <c r="F84" s="104">
        <f>SUM(F6:F82)</f>
        <v>1292363.414</v>
      </c>
      <c r="G84" s="106" t="n"/>
      <c r="H84" s="105">
        <f>SUMPRODUCT(D6:D82,H6:H82)/D84</f>
        <v>0.365557</v>
      </c>
    </row>
    <row r="86">
      <c r="A86" s="11" t="inlineStr">
        <is>
          <t>WALT (years):</t>
        </is>
      </c>
    </row>
    <row r="87">
      <c r="A87" s="2" t="inlineStr">
        <is>
          <t>SF-weighted (all)</t>
        </is>
      </c>
      <c r="B87" s="107">
        <f>SUMPRODUCT(D6:D82,H6:H82)/SUM(D6:D82)</f>
        <v>0.365557</v>
      </c>
    </row>
    <row r="88">
      <c r="A88" s="2" t="inlineStr">
        <is>
          <t>Rent-weighted (all)</t>
        </is>
      </c>
      <c r="B88" s="107">
        <f>SUMPRODUCT(F6:F82,H6:H82)/SUM(F6:F82)</f>
        <v>0.372054</v>
      </c>
    </row>
    <row r="89">
      <c r="A89" s="2" t="inlineStr">
        <is>
          <t>SF-weighted - Office</t>
        </is>
      </c>
      <c r="B89" s="107">
        <f>SUMPRODUCT((C6:C82="Office")*D6:D82*H6:H82)/SUMIF(C6:C82,"Office",D6:D82)</f>
        <v>0.190432</v>
      </c>
    </row>
    <row r="90">
      <c r="A90" s="2" t="inlineStr">
        <is>
          <t>SF-weighted - Warehouse</t>
        </is>
      </c>
      <c r="B90" s="107">
        <f>SUMPRODUCT((C6:C82="Warehouse")*D6:D82*H6:H82)/SUMIF(C6:C82,"Warehouse",D6:D82)</f>
        <v>0.379872</v>
      </c>
    </row>
    <row r="92">
      <c r="A92" s="91" t="inlineStr">
        <is>
          <t>Holdover/expired leases (expiry &lt;= analysis date) contribute 0 to remaining term. Short WALT reflects predominantly 1-year terms rolling to market.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style="66" min="1" max="1"/>
    <col width="14" customWidth="1" style="66" min="2" max="2"/>
    <col width="11" customWidth="1" style="66" min="3" max="4"/>
    <col width="32" customWidth="1" style="66" min="5" max="5"/>
    <col width="14" customWidth="1" style="66" min="6" max="7"/>
    <col width="20" customWidth="1" style="66" min="8" max="8"/>
    <col width="14" customWidth="1" style="66" min="9" max="10"/>
    <col width="13" customWidth="1" style="66" min="11" max="12"/>
    <col width="42" customWidth="1" style="66" min="13" max="13"/>
  </cols>
  <sheetData>
    <row r="1" ht="18" customHeight="1" s="66">
      <c r="A1" s="1" t="inlineStr">
        <is>
          <t>CityView Industrial Park - Rent Roll (Rent Roll - Dec 2023)</t>
        </is>
      </c>
    </row>
    <row r="2">
      <c r="A2" s="3" t="inlineStr">
        <is>
          <t>Source rent roll dated: November 22, 2023 (for December 2023)</t>
        </is>
      </c>
    </row>
    <row r="3">
      <c r="A3" s="3" t="inlineStr">
        <is>
          <t>Source: Sterling Property Tax Specialists appeal package (Exhibit F), Adams County 2026 NOV protest</t>
        </is>
      </c>
    </row>
    <row r="5" ht="25.5" customHeight="1" s="66">
      <c r="A5" s="4" t="inlineStr">
        <is>
          <t>Building/Unit Group</t>
        </is>
      </c>
      <c r="B5" s="4" t="inlineStr">
        <is>
          <t>Space</t>
        </is>
      </c>
      <c r="C5" s="4" t="inlineStr">
        <is>
          <t>Leased SF</t>
        </is>
      </c>
      <c r="D5" s="4" t="inlineStr">
        <is>
          <t>Vacant SF</t>
        </is>
      </c>
      <c r="E5" s="4" t="inlineStr">
        <is>
          <t>Tenant</t>
        </is>
      </c>
      <c r="F5" s="4" t="inlineStr">
        <is>
          <t>Lease Start</t>
        </is>
      </c>
      <c r="G5" s="4" t="inlineStr">
        <is>
          <t>Term Expires</t>
        </is>
      </c>
      <c r="H5" s="4" t="inlineStr">
        <is>
          <t>Renewal/Option Expires</t>
        </is>
      </c>
      <c r="I5" s="4" t="inlineStr">
        <is>
          <t>Total Monthly Rent</t>
        </is>
      </c>
      <c r="J5" s="4" t="inlineStr">
        <is>
          <t>Base Monthly Rent</t>
        </is>
      </c>
      <c r="K5" s="4" t="inlineStr">
        <is>
          <t>Annual Rate PSF</t>
        </is>
      </c>
      <c r="L5" s="4" t="inlineStr">
        <is>
          <t>CAM PSF (Annual)</t>
        </is>
      </c>
      <c r="M5" s="4" t="inlineStr">
        <is>
          <t>Notes</t>
        </is>
      </c>
    </row>
    <row r="6">
      <c r="A6" s="5" t="inlineStr">
        <is>
          <t>5800</t>
        </is>
      </c>
      <c r="B6" s="5" t="inlineStr">
        <is>
          <t>100</t>
        </is>
      </c>
      <c r="C6" s="6" t="n">
        <v>500</v>
      </c>
      <c r="D6" s="5" t="n"/>
      <c r="E6" s="5" t="inlineStr">
        <is>
          <t>CVP Management Office</t>
        </is>
      </c>
      <c r="F6" s="5" t="n"/>
      <c r="G6" s="5" t="n"/>
      <c r="H6" s="5" t="n"/>
      <c r="I6" s="5" t="n"/>
      <c r="J6" s="5" t="n"/>
      <c r="K6" s="5" t="n"/>
      <c r="L6" s="5" t="n"/>
      <c r="M6" s="5" t="inlineStr">
        <is>
          <t>Management office - no rent</t>
        </is>
      </c>
    </row>
    <row r="7">
      <c r="A7" s="5" t="inlineStr">
        <is>
          <t>5800</t>
        </is>
      </c>
      <c r="B7" s="5" t="inlineStr">
        <is>
          <t>101</t>
        </is>
      </c>
      <c r="C7" s="6" t="n">
        <v>1048</v>
      </c>
      <c r="D7" s="5" t="n"/>
      <c r="E7" s="5" t="inlineStr">
        <is>
          <t>MR Solutions</t>
        </is>
      </c>
      <c r="F7" s="5" t="inlineStr">
        <is>
          <t>08/01/23</t>
        </is>
      </c>
      <c r="G7" s="5" t="inlineStr">
        <is>
          <t>7/31/24</t>
        </is>
      </c>
      <c r="H7" s="5" t="n"/>
      <c r="I7" s="7" t="n">
        <v>1981.77</v>
      </c>
      <c r="J7" s="7" t="n">
        <v>1222.67</v>
      </c>
      <c r="K7" s="8" t="n">
        <v>14</v>
      </c>
      <c r="L7" s="8" t="n">
        <v>8.692</v>
      </c>
      <c r="M7" s="5" t="inlineStr">
        <is>
          <t>Office only</t>
        </is>
      </c>
    </row>
    <row r="8">
      <c r="A8" s="5" t="inlineStr">
        <is>
          <t>5800</t>
        </is>
      </c>
      <c r="B8" s="5" t="inlineStr">
        <is>
          <t>102</t>
        </is>
      </c>
      <c r="C8" s="6" t="n">
        <v>960</v>
      </c>
      <c r="D8" s="5" t="n"/>
      <c r="E8" s="5" t="inlineStr">
        <is>
          <t>R. Baker</t>
        </is>
      </c>
      <c r="F8" s="5" t="inlineStr">
        <is>
          <t>09/01/22</t>
        </is>
      </c>
      <c r="G8" s="5" t="inlineStr">
        <is>
          <t>12/30/23</t>
        </is>
      </c>
      <c r="H8" s="5" t="inlineStr">
        <is>
          <t>12/30/23</t>
        </is>
      </c>
      <c r="I8" s="7" t="n">
        <v>1477.76</v>
      </c>
      <c r="J8" s="7" t="n">
        <v>782.4</v>
      </c>
      <c r="K8" s="8" t="n">
        <v>9.779999999999999</v>
      </c>
      <c r="L8" s="8" t="n">
        <v>8.692</v>
      </c>
      <c r="M8" s="5" t="inlineStr">
        <is>
          <t>Month-to-month lease</t>
        </is>
      </c>
    </row>
    <row r="9">
      <c r="A9" s="5" t="inlineStr">
        <is>
          <t>5800</t>
        </is>
      </c>
      <c r="B9" s="5" t="inlineStr">
        <is>
          <t>104A</t>
        </is>
      </c>
      <c r="C9" s="5" t="n"/>
      <c r="D9" s="6" t="n">
        <v>121</v>
      </c>
      <c r="E9" s="5" t="inlineStr">
        <is>
          <t>Vacant</t>
        </is>
      </c>
      <c r="F9" s="5" t="n"/>
      <c r="G9" s="5" t="n"/>
      <c r="H9" s="5" t="n"/>
      <c r="I9" s="5" t="n"/>
      <c r="J9" s="5" t="n"/>
      <c r="K9" s="5" t="n"/>
      <c r="L9" s="5" t="n"/>
      <c r="M9" s="5" t="n"/>
    </row>
    <row r="10">
      <c r="A10" s="5" t="inlineStr">
        <is>
          <t>5800</t>
        </is>
      </c>
      <c r="B10" s="5" t="inlineStr">
        <is>
          <t>104B</t>
        </is>
      </c>
      <c r="C10" s="5" t="n"/>
      <c r="D10" s="6" t="n">
        <v>121</v>
      </c>
      <c r="E10" s="5" t="inlineStr">
        <is>
          <t>Vacant</t>
        </is>
      </c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A11" s="5" t="inlineStr">
        <is>
          <t>5800</t>
        </is>
      </c>
      <c r="B11" s="5" t="inlineStr">
        <is>
          <t>104C</t>
        </is>
      </c>
      <c r="C11" s="5" t="n"/>
      <c r="D11" s="6" t="n">
        <v>121</v>
      </c>
      <c r="E11" s="5" t="inlineStr">
        <is>
          <t>Vacant</t>
        </is>
      </c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A12" s="5" t="inlineStr">
        <is>
          <t>5800</t>
        </is>
      </c>
      <c r="B12" s="5" t="inlineStr">
        <is>
          <t>104</t>
        </is>
      </c>
      <c r="C12" s="6" t="n">
        <v>722</v>
      </c>
      <c r="D12" s="5" t="n"/>
      <c r="E12" s="5" t="inlineStr">
        <is>
          <t>Training Room 103</t>
        </is>
      </c>
      <c r="F12" s="5" t="n"/>
      <c r="G12" s="5" t="n"/>
      <c r="H12" s="5" t="n"/>
      <c r="I12" s="5" t="n"/>
      <c r="J12" s="5" t="n"/>
      <c r="K12" s="5" t="n"/>
      <c r="L12" s="5" t="n"/>
      <c r="M12" s="5" t="n"/>
    </row>
    <row r="13">
      <c r="A13" s="5" t="inlineStr">
        <is>
          <t>5800</t>
        </is>
      </c>
      <c r="B13" s="5" t="inlineStr">
        <is>
          <t>CA</t>
        </is>
      </c>
      <c r="C13" s="6" t="n">
        <v>1435</v>
      </c>
      <c r="D13" s="5" t="n"/>
      <c r="E13" s="5" t="inlineStr">
        <is>
          <t>Common Area</t>
        </is>
      </c>
      <c r="F13" s="5" t="n"/>
      <c r="G13" s="5" t="n"/>
      <c r="H13" s="5" t="n"/>
      <c r="I13" s="5" t="n"/>
      <c r="J13" s="5" t="n"/>
      <c r="K13" s="5" t="n"/>
      <c r="L13" s="5" t="n"/>
      <c r="M13" s="5" t="n"/>
    </row>
    <row r="14">
      <c r="A14" s="5" t="inlineStr">
        <is>
          <t>5800</t>
        </is>
      </c>
      <c r="B14" s="5" t="inlineStr">
        <is>
          <t>A</t>
        </is>
      </c>
      <c r="C14" s="6" t="n">
        <v>196</v>
      </c>
      <c r="D14" s="5" t="n"/>
      <c r="E14" s="5" t="inlineStr">
        <is>
          <t>STAT Medical Resources, LLC</t>
        </is>
      </c>
      <c r="F14" s="5" t="inlineStr">
        <is>
          <t>12/01/22</t>
        </is>
      </c>
      <c r="G14" s="5" t="inlineStr">
        <is>
          <t>11/30/23</t>
        </is>
      </c>
      <c r="H14" s="5" t="inlineStr">
        <is>
          <t>11/30/23</t>
        </is>
      </c>
      <c r="I14" s="7" t="n">
        <v>560</v>
      </c>
      <c r="J14" s="5" t="n"/>
      <c r="K14" s="5" t="n"/>
      <c r="L14" s="5" t="n"/>
      <c r="M14" s="5" t="n"/>
    </row>
    <row r="15">
      <c r="A15" s="5" t="inlineStr">
        <is>
          <t>5800</t>
        </is>
      </c>
      <c r="B15" s="5" t="inlineStr">
        <is>
          <t>B</t>
        </is>
      </c>
      <c r="C15" s="6" t="n">
        <v>121</v>
      </c>
      <c r="D15" s="5" t="n"/>
      <c r="E15" s="5" t="inlineStr">
        <is>
          <t>Vacant</t>
        </is>
      </c>
      <c r="F15" s="5" t="n"/>
      <c r="G15" s="5" t="n"/>
      <c r="H15" s="5" t="n"/>
      <c r="I15" s="5" t="n"/>
      <c r="J15" s="5" t="n"/>
      <c r="K15" s="5" t="n"/>
      <c r="L15" s="5" t="n"/>
      <c r="M15" s="5" t="n"/>
    </row>
    <row r="16">
      <c r="A16" s="5" t="inlineStr">
        <is>
          <t>5800</t>
        </is>
      </c>
      <c r="B16" s="5" t="inlineStr">
        <is>
          <t>C</t>
        </is>
      </c>
      <c r="C16" s="6" t="n">
        <v>196</v>
      </c>
      <c r="D16" s="5" t="n"/>
      <c r="E16" s="5" t="inlineStr">
        <is>
          <t>WEIL Construction Inc.</t>
        </is>
      </c>
      <c r="F16" s="5" t="inlineStr">
        <is>
          <t>09/01/22</t>
        </is>
      </c>
      <c r="G16" s="5" t="inlineStr">
        <is>
          <t>08/31/24</t>
        </is>
      </c>
      <c r="H16" s="5" t="inlineStr">
        <is>
          <t>8/31/23</t>
        </is>
      </c>
      <c r="I16" s="7" t="n">
        <v>535.5700000000001</v>
      </c>
      <c r="J16" s="5" t="n"/>
      <c r="K16" s="5" t="n"/>
      <c r="L16" s="5" t="n"/>
      <c r="M16" s="5" t="n"/>
    </row>
    <row r="17">
      <c r="A17" s="5" t="inlineStr">
        <is>
          <t>5800</t>
        </is>
      </c>
      <c r="B17" s="5" t="inlineStr">
        <is>
          <t>D</t>
        </is>
      </c>
      <c r="C17" s="6" t="n">
        <v>121</v>
      </c>
      <c r="D17" s="5" t="n"/>
      <c r="E17" s="5" t="inlineStr">
        <is>
          <t>Vacant</t>
        </is>
      </c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A18" s="5" t="inlineStr">
        <is>
          <t>5800</t>
        </is>
      </c>
      <c r="B18" s="5" t="inlineStr">
        <is>
          <t>E</t>
        </is>
      </c>
      <c r="C18" s="6" t="n">
        <v>196</v>
      </c>
      <c r="D18" s="5" t="n"/>
      <c r="E18" s="5" t="inlineStr">
        <is>
          <t>WEIL Construction Inc.</t>
        </is>
      </c>
      <c r="F18" s="5" t="inlineStr">
        <is>
          <t>07/01/23</t>
        </is>
      </c>
      <c r="G18" s="5" t="inlineStr">
        <is>
          <t>07/01/23</t>
        </is>
      </c>
      <c r="H18" s="5" t="inlineStr">
        <is>
          <t>8/31/24</t>
        </is>
      </c>
      <c r="I18" s="7" t="n">
        <v>515.15</v>
      </c>
      <c r="J18" s="5" t="n"/>
      <c r="K18" s="5" t="n"/>
      <c r="L18" s="5" t="n"/>
      <c r="M18" s="5" t="n"/>
    </row>
    <row r="19">
      <c r="A19" s="5" t="inlineStr">
        <is>
          <t>5800</t>
        </is>
      </c>
      <c r="B19" s="5" t="inlineStr">
        <is>
          <t>Copy Room</t>
        </is>
      </c>
      <c r="C19" s="6" t="n">
        <v>107.2</v>
      </c>
      <c r="D19" s="5" t="n"/>
      <c r="E19" s="5" t="inlineStr">
        <is>
          <t>Vacant</t>
        </is>
      </c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A20" s="5" t="inlineStr">
        <is>
          <t>5800</t>
        </is>
      </c>
      <c r="B20" s="5" t="inlineStr">
        <is>
          <t>106</t>
        </is>
      </c>
      <c r="C20" s="6" t="n">
        <v>706</v>
      </c>
      <c r="D20" s="5" t="n"/>
      <c r="E20" s="5" t="inlineStr">
        <is>
          <t>S&amp;R Environmental Consulting, Inc.</t>
        </is>
      </c>
      <c r="F20" s="5" t="inlineStr">
        <is>
          <t>12/01/22</t>
        </is>
      </c>
      <c r="G20" s="5" t="inlineStr">
        <is>
          <t>11/30/23</t>
        </is>
      </c>
      <c r="H20" s="5" t="inlineStr">
        <is>
          <t>11/30/23</t>
        </is>
      </c>
      <c r="I20" s="7" t="n">
        <v>1116.19</v>
      </c>
      <c r="J20" s="7" t="n">
        <v>604.8099999999999</v>
      </c>
      <c r="K20" s="8" t="n">
        <v>10.28</v>
      </c>
      <c r="L20" s="8" t="n">
        <v>8.692</v>
      </c>
      <c r="M20" s="5" t="inlineStr">
        <is>
          <t>Contacted for renewal</t>
        </is>
      </c>
    </row>
    <row r="21">
      <c r="A21" s="5" t="inlineStr">
        <is>
          <t>5800</t>
        </is>
      </c>
      <c r="B21" s="5" t="inlineStr">
        <is>
          <t>201</t>
        </is>
      </c>
      <c r="C21" s="6" t="n">
        <v>2114.9</v>
      </c>
      <c r="D21" s="5" t="n"/>
      <c r="E21" s="5" t="inlineStr">
        <is>
          <t>Global IT Innovative Systems</t>
        </is>
      </c>
      <c r="F21" s="5" t="inlineStr">
        <is>
          <t>10/01/23</t>
        </is>
      </c>
      <c r="G21" s="5" t="inlineStr">
        <is>
          <t>09/30/24</t>
        </is>
      </c>
      <c r="H21" s="5" t="inlineStr">
        <is>
          <t>9/30/24</t>
        </is>
      </c>
      <c r="I21" s="7" t="n">
        <v>7220.21</v>
      </c>
      <c r="J21" s="7" t="n">
        <v>3631.65</v>
      </c>
      <c r="K21" s="8" t="n">
        <v>4.31</v>
      </c>
      <c r="L21" s="8" t="n">
        <v>4.25</v>
      </c>
      <c r="M21" s="5" t="n"/>
    </row>
    <row r="22">
      <c r="A22" s="5" t="inlineStr">
        <is>
          <t>5800</t>
        </is>
      </c>
      <c r="B22" s="5" t="inlineStr">
        <is>
          <t>201a</t>
        </is>
      </c>
      <c r="C22" s="6" t="n">
        <v>1385.1</v>
      </c>
      <c r="D22" s="5" t="n"/>
      <c r="E22" s="5" t="inlineStr">
        <is>
          <t>Global IT Innovative Systems</t>
        </is>
      </c>
      <c r="F22" s="5" t="n"/>
      <c r="G22" s="5" t="n"/>
      <c r="H22" s="5" t="n"/>
      <c r="I22" s="5" t="n"/>
      <c r="J22" s="5" t="n"/>
      <c r="K22" s="5" t="n"/>
      <c r="L22" s="5" t="n"/>
      <c r="M22" s="5" t="n"/>
    </row>
    <row r="23">
      <c r="A23" s="5" t="inlineStr">
        <is>
          <t>5800</t>
        </is>
      </c>
      <c r="B23" s="5" t="inlineStr">
        <is>
          <t>200, 202</t>
        </is>
      </c>
      <c r="C23" s="6" t="n">
        <v>3108.59</v>
      </c>
      <c r="D23" s="5" t="n"/>
      <c r="E23" s="5" t="inlineStr">
        <is>
          <t>Global IT Innovative Systems</t>
        </is>
      </c>
      <c r="F23" s="5" t="n"/>
      <c r="G23" s="5" t="n"/>
      <c r="H23" s="5" t="n"/>
      <c r="I23" s="5" t="n"/>
      <c r="J23" s="5" t="n"/>
      <c r="K23" s="5" t="n"/>
      <c r="L23" s="5" t="n"/>
      <c r="M23" s="5" t="n"/>
    </row>
    <row r="24">
      <c r="A24" s="5" t="inlineStr">
        <is>
          <t>5800</t>
        </is>
      </c>
      <c r="B24" s="5" t="inlineStr">
        <is>
          <t>CA</t>
        </is>
      </c>
      <c r="C24" s="6" t="n">
        <v>299.4</v>
      </c>
      <c r="D24" s="5" t="n"/>
      <c r="E24" s="5" t="inlineStr">
        <is>
          <t>Global IT Innovative Systems</t>
        </is>
      </c>
      <c r="F24" s="5" t="n"/>
      <c r="G24" s="5" t="n"/>
      <c r="H24" s="5" t="n"/>
      <c r="I24" s="5" t="n"/>
      <c r="J24" s="5" t="n"/>
      <c r="K24" s="5" t="n"/>
      <c r="L24" s="5" t="n"/>
      <c r="M24" s="5" t="n"/>
    </row>
    <row r="25">
      <c r="A25" s="5" t="inlineStr">
        <is>
          <t>5802</t>
        </is>
      </c>
      <c r="B25" s="5" t="inlineStr">
        <is>
          <t>107</t>
        </is>
      </c>
      <c r="C25" s="6" t="n">
        <v>2274</v>
      </c>
      <c r="D25" s="5" t="n"/>
      <c r="E25" s="5" t="inlineStr">
        <is>
          <t>Colorado Construction Cleaning, Inc.</t>
        </is>
      </c>
      <c r="F25" s="5" t="inlineStr">
        <is>
          <t>06/01/23</t>
        </is>
      </c>
      <c r="G25" s="5" t="inlineStr">
        <is>
          <t>05/31/24</t>
        </is>
      </c>
      <c r="H25" s="5" t="inlineStr">
        <is>
          <t>5/31/24</t>
        </is>
      </c>
      <c r="I25" s="7" t="n">
        <v>1986.96</v>
      </c>
      <c r="J25" s="7" t="n">
        <v>884.97</v>
      </c>
      <c r="K25" s="8" t="n">
        <v>4.67</v>
      </c>
      <c r="L25" s="8" t="n">
        <v>5.8153</v>
      </c>
      <c r="M25" s="5" t="n"/>
    </row>
    <row r="26">
      <c r="A26" s="5" t="inlineStr">
        <is>
          <t>5802</t>
        </is>
      </c>
      <c r="B26" s="5" t="inlineStr">
        <is>
          <t>203</t>
        </is>
      </c>
      <c r="C26" s="6" t="n">
        <v>380.25</v>
      </c>
      <c r="D26" s="5" t="n"/>
      <c r="E26" s="5" t="inlineStr">
        <is>
          <t>Global IT Innovative Systems</t>
        </is>
      </c>
      <c r="F26" s="5" t="n"/>
      <c r="G26" s="5" t="n"/>
      <c r="H26" s="5" t="n"/>
      <c r="I26" s="5" t="n"/>
      <c r="J26" s="5" t="n"/>
      <c r="K26" s="5" t="n"/>
      <c r="L26" s="5" t="n"/>
      <c r="M26" s="5" t="inlineStr">
        <is>
          <t>Input #'s manually</t>
        </is>
      </c>
    </row>
    <row r="27">
      <c r="A27" s="5" t="inlineStr">
        <is>
          <t>5802</t>
        </is>
      </c>
      <c r="B27" s="5" t="inlineStr">
        <is>
          <t>205</t>
        </is>
      </c>
      <c r="C27" s="6" t="n">
        <v>736</v>
      </c>
      <c r="D27" s="5" t="n"/>
      <c r="E27" s="5" t="inlineStr">
        <is>
          <t>Global IT Innovative Systems</t>
        </is>
      </c>
      <c r="F27" s="5" t="n"/>
      <c r="G27" s="5" t="n"/>
      <c r="H27" s="5" t="n"/>
      <c r="I27" s="5" t="n"/>
      <c r="J27" s="5" t="n"/>
      <c r="K27" s="5" t="n"/>
      <c r="L27" s="5" t="n"/>
      <c r="M27" s="5" t="inlineStr">
        <is>
          <t>No cleaning or supplies</t>
        </is>
      </c>
    </row>
    <row r="28">
      <c r="A28" s="5" t="inlineStr">
        <is>
          <t>5802</t>
        </is>
      </c>
      <c r="B28" s="5" t="inlineStr">
        <is>
          <t>204</t>
        </is>
      </c>
      <c r="C28" s="6" t="n">
        <v>713</v>
      </c>
      <c r="D28" s="5" t="n"/>
      <c r="E28" s="5" t="inlineStr">
        <is>
          <t>Global IT Innovative Systems</t>
        </is>
      </c>
      <c r="F28" s="5" t="n"/>
      <c r="G28" s="5" t="n"/>
      <c r="H28" s="5" t="n"/>
      <c r="I28" s="5" t="n"/>
      <c r="J28" s="5" t="n"/>
      <c r="K28" s="5" t="n"/>
      <c r="L28" s="5" t="n"/>
      <c r="M28" s="5" t="n"/>
    </row>
    <row r="29">
      <c r="A29" s="5" t="inlineStr">
        <is>
          <t>5802</t>
        </is>
      </c>
      <c r="B29" s="5" t="inlineStr">
        <is>
          <t>206</t>
        </is>
      </c>
      <c r="C29" s="6" t="n">
        <v>713</v>
      </c>
      <c r="D29" s="5" t="n"/>
      <c r="E29" s="5" t="inlineStr">
        <is>
          <t>Global IT Innovative Systems</t>
        </is>
      </c>
      <c r="F29" s="5" t="n"/>
      <c r="G29" s="5" t="n"/>
      <c r="H29" s="5" t="n"/>
      <c r="I29" s="5" t="n"/>
      <c r="J29" s="5" t="n"/>
      <c r="K29" s="5" t="n"/>
      <c r="L29" s="5" t="n"/>
      <c r="M29" s="5" t="n"/>
    </row>
    <row r="30">
      <c r="A30" s="5" t="inlineStr">
        <is>
          <t>5802</t>
        </is>
      </c>
      <c r="B30" s="5" t="inlineStr">
        <is>
          <t>Storage</t>
        </is>
      </c>
      <c r="C30" s="6" t="n">
        <v>75.59999999999999</v>
      </c>
      <c r="D30" s="5" t="n"/>
      <c r="E30" s="5" t="inlineStr">
        <is>
          <t>Global IT Innovative Systems</t>
        </is>
      </c>
      <c r="F30" s="5" t="n"/>
      <c r="G30" s="5" t="n"/>
      <c r="H30" s="5" t="n"/>
      <c r="I30" s="5" t="n"/>
      <c r="J30" s="5" t="n"/>
      <c r="K30" s="5" t="n"/>
      <c r="L30" s="5" t="n"/>
      <c r="M30" s="5" t="n"/>
    </row>
    <row r="31">
      <c r="A31" s="5" t="inlineStr">
        <is>
          <t>5802</t>
        </is>
      </c>
      <c r="B31" s="5" t="inlineStr">
        <is>
          <t>Unit M-105</t>
        </is>
      </c>
      <c r="C31" s="6" t="n">
        <v>584</v>
      </c>
      <c r="D31" s="5" t="n"/>
      <c r="E31" s="5" t="inlineStr">
        <is>
          <t>P&amp;H Equipment</t>
        </is>
      </c>
      <c r="F31" s="5" t="inlineStr">
        <is>
          <t>09/01/23</t>
        </is>
      </c>
      <c r="G31" s="5" t="inlineStr">
        <is>
          <t>08/31/24</t>
        </is>
      </c>
      <c r="H31" s="5" t="inlineStr">
        <is>
          <t>8/31/26</t>
        </is>
      </c>
      <c r="I31" s="7" t="n">
        <v>750.54</v>
      </c>
      <c r="J31" s="7" t="n">
        <v>327.53</v>
      </c>
      <c r="K31" s="8" t="n">
        <v>6.73</v>
      </c>
      <c r="L31" s="8" t="n">
        <v>8.692</v>
      </c>
      <c r="M31" s="5" t="n"/>
    </row>
    <row r="32">
      <c r="A32" s="9" t="inlineStr">
        <is>
          <t>5800/5802 OFFICE TOTALS</t>
        </is>
      </c>
      <c r="B32" s="9" t="n"/>
      <c r="C32" s="10" t="n">
        <v>17741.84</v>
      </c>
      <c r="D32" s="10" t="n">
        <v>1313.2</v>
      </c>
      <c r="E32" s="9" t="n"/>
      <c r="F32" s="9" t="n"/>
      <c r="G32" s="9" t="n"/>
      <c r="H32" s="9" t="n"/>
      <c r="I32" s="9" t="inlineStr">
        <is>
          <t>$16,144.15</t>
        </is>
      </c>
      <c r="J32" s="9" t="inlineStr">
        <is>
          <t>$7,454.02</t>
        </is>
      </c>
      <c r="K32" s="9" t="inlineStr">
        <is>
          <t>$4.15 blended</t>
        </is>
      </c>
      <c r="L32" s="9" t="n"/>
      <c r="M32" s="9" t="inlineStr">
        <is>
          <t>Office totals per rent roll</t>
        </is>
      </c>
    </row>
    <row r="33">
      <c r="A33" s="5" t="inlineStr">
        <is>
          <t>5806</t>
        </is>
      </c>
      <c r="B33" s="5" t="inlineStr">
        <is>
          <t>A-n</t>
        </is>
      </c>
      <c r="C33" s="6" t="n">
        <v>875</v>
      </c>
      <c r="D33" s="5" t="n"/>
      <c r="E33" s="5" t="inlineStr">
        <is>
          <t>Global IT Innovative Systems</t>
        </is>
      </c>
      <c r="F33" s="5" t="n"/>
      <c r="G33" s="5" t="inlineStr">
        <is>
          <t>09/30/24</t>
        </is>
      </c>
      <c r="H33" s="5" t="inlineStr">
        <is>
          <t>09/30/24</t>
        </is>
      </c>
      <c r="I33" s="5" t="n"/>
      <c r="J33" s="5" t="n"/>
      <c r="K33" s="5" t="n"/>
      <c r="L33" s="5" t="n"/>
      <c r="M33" s="5" t="n"/>
    </row>
    <row r="34">
      <c r="A34" s="5" t="inlineStr">
        <is>
          <t>5806</t>
        </is>
      </c>
      <c r="B34" s="5" t="inlineStr">
        <is>
          <t>A-s</t>
        </is>
      </c>
      <c r="C34" s="6" t="n">
        <v>875</v>
      </c>
      <c r="D34" s="5" t="n"/>
      <c r="E34" s="5" t="inlineStr">
        <is>
          <t>Global IT Innovative Systems</t>
        </is>
      </c>
      <c r="F34" s="5" t="n"/>
      <c r="G34" s="5" t="n"/>
      <c r="H34" s="5" t="n"/>
      <c r="I34" s="5" t="n"/>
      <c r="J34" s="5" t="n"/>
      <c r="K34" s="5" t="n"/>
      <c r="L34" s="5" t="n"/>
      <c r="M34" s="5" t="n"/>
    </row>
    <row r="35">
      <c r="A35" s="5" t="inlineStr">
        <is>
          <t>5806</t>
        </is>
      </c>
      <c r="B35" s="5" t="inlineStr">
        <is>
          <t>B-s</t>
        </is>
      </c>
      <c r="C35" s="6" t="n">
        <v>1221</v>
      </c>
      <c r="D35" s="5" t="n"/>
      <c r="E35" s="5" t="inlineStr">
        <is>
          <t>Global IT Innovative Systems</t>
        </is>
      </c>
      <c r="F35" s="5" t="inlineStr">
        <is>
          <t>10/01/23</t>
        </is>
      </c>
      <c r="G35" s="5" t="n"/>
      <c r="H35" s="5" t="n"/>
      <c r="I35" s="7" t="n">
        <v>1202.19</v>
      </c>
      <c r="J35" s="7" t="n">
        <v>414.34</v>
      </c>
      <c r="K35" s="8" t="n">
        <v>4.414</v>
      </c>
      <c r="L35" s="8" t="n">
        <v>4.5088</v>
      </c>
      <c r="M35" s="5" t="inlineStr">
        <is>
          <t>Input #'s manually</t>
        </is>
      </c>
    </row>
    <row r="36">
      <c r="A36" s="5" t="inlineStr">
        <is>
          <t>5806</t>
        </is>
      </c>
      <c r="B36" s="5" t="inlineStr">
        <is>
          <t>B-n</t>
        </is>
      </c>
      <c r="C36" s="6" t="n">
        <v>350</v>
      </c>
      <c r="D36" s="5" t="n"/>
      <c r="E36" s="5" t="inlineStr">
        <is>
          <t>Global IT Innovative Systems</t>
        </is>
      </c>
      <c r="F36" s="5" t="inlineStr">
        <is>
          <t>10/01/23</t>
        </is>
      </c>
      <c r="G36" s="5" t="inlineStr">
        <is>
          <t>09/30/24</t>
        </is>
      </c>
      <c r="H36" s="5" t="inlineStr">
        <is>
          <t>09/30/24</t>
        </is>
      </c>
      <c r="I36" s="7" t="n">
        <v>484.4</v>
      </c>
      <c r="J36" s="7" t="n">
        <v>484.4</v>
      </c>
      <c r="K36" s="5" t="n"/>
      <c r="L36" s="5" t="n"/>
      <c r="M36" s="5" t="n"/>
    </row>
    <row r="37">
      <c r="A37" s="5" t="inlineStr">
        <is>
          <t>5808</t>
        </is>
      </c>
      <c r="B37" s="5" t="inlineStr">
        <is>
          <t>A</t>
        </is>
      </c>
      <c r="C37" s="6" t="n">
        <v>3550</v>
      </c>
      <c r="D37" s="5" t="n"/>
      <c r="E37" s="5" t="inlineStr">
        <is>
          <t>Miggy &amp; Ernie's Demo</t>
        </is>
      </c>
      <c r="F37" s="5" t="n"/>
      <c r="G37" s="5" t="inlineStr">
        <is>
          <t>2/28/2024</t>
        </is>
      </c>
      <c r="H37" s="5" t="inlineStr">
        <is>
          <t>2/28/24</t>
        </is>
      </c>
      <c r="I37" s="7" t="n">
        <v>3326.73</v>
      </c>
      <c r="J37" s="7" t="n">
        <v>1606.38</v>
      </c>
      <c r="K37" s="8" t="n">
        <v>5.43</v>
      </c>
      <c r="L37" s="8" t="n">
        <v>5.82</v>
      </c>
      <c r="M37" s="5" t="inlineStr">
        <is>
          <t>First Right of Refusal: Keiths Paint Shop LLC 2/28/24; lease value noted $44,986.00</t>
        </is>
      </c>
    </row>
    <row r="38">
      <c r="A38" s="5" t="inlineStr">
        <is>
          <t>1609</t>
        </is>
      </c>
      <c r="B38" s="5" t="inlineStr">
        <is>
          <t>A-B</t>
        </is>
      </c>
      <c r="C38" s="6" t="n">
        <v>3500</v>
      </c>
      <c r="D38" s="5" t="n"/>
      <c r="E38" s="5" t="inlineStr">
        <is>
          <t>Keiths Paint Shop LLC</t>
        </is>
      </c>
      <c r="F38" s="5" t="inlineStr">
        <is>
          <t>5/1/2023</t>
        </is>
      </c>
      <c r="G38" s="5" t="inlineStr">
        <is>
          <t>4/30/2024</t>
        </is>
      </c>
      <c r="H38" s="5" t="inlineStr">
        <is>
          <t>4/30/2028</t>
        </is>
      </c>
      <c r="I38" s="7" t="n">
        <v>3446.13</v>
      </c>
      <c r="J38" s="7" t="n">
        <v>1750</v>
      </c>
      <c r="K38" s="8" t="n">
        <v>6</v>
      </c>
      <c r="L38" s="8" t="n">
        <v>5.82</v>
      </c>
      <c r="M38" s="5" t="n"/>
    </row>
    <row r="39">
      <c r="A39" s="5" t="inlineStr">
        <is>
          <t>1609</t>
        </is>
      </c>
      <c r="B39" s="5" t="inlineStr">
        <is>
          <t>C</t>
        </is>
      </c>
      <c r="C39" s="6" t="n">
        <v>1750</v>
      </c>
      <c r="D39" s="5" t="n"/>
      <c r="E39" s="5" t="inlineStr">
        <is>
          <t>Keiths Paint Shop LLC</t>
        </is>
      </c>
      <c r="F39" s="5" t="inlineStr">
        <is>
          <t>5/1/2023</t>
        </is>
      </c>
      <c r="G39" s="5" t="inlineStr">
        <is>
          <t>4/30/2024</t>
        </is>
      </c>
      <c r="H39" s="5" t="inlineStr">
        <is>
          <t>4/30/2028</t>
        </is>
      </c>
      <c r="I39" s="7" t="n">
        <v>1723.06</v>
      </c>
      <c r="J39" s="7" t="n">
        <v>875</v>
      </c>
      <c r="K39" s="8" t="n">
        <v>6</v>
      </c>
      <c r="L39" s="8" t="n">
        <v>5.82</v>
      </c>
      <c r="M39" s="5" t="n"/>
    </row>
    <row r="40">
      <c r="A40" s="5" t="inlineStr">
        <is>
          <t>1609</t>
        </is>
      </c>
      <c r="B40" s="5" t="inlineStr">
        <is>
          <t>D-E</t>
        </is>
      </c>
      <c r="C40" s="6" t="n">
        <v>3250</v>
      </c>
      <c r="D40" s="5" t="n"/>
      <c r="E40" s="5" t="inlineStr">
        <is>
          <t>REDCO TIRE</t>
        </is>
      </c>
      <c r="F40" s="5" t="inlineStr">
        <is>
          <t>08/01/22</t>
        </is>
      </c>
      <c r="G40" s="5" t="inlineStr">
        <is>
          <t>07/31/23</t>
        </is>
      </c>
      <c r="H40" s="5" t="inlineStr">
        <is>
          <t>7/31/25</t>
        </is>
      </c>
      <c r="I40" s="7" t="n">
        <v>2984.26</v>
      </c>
      <c r="J40" s="7" t="n">
        <v>1409.28</v>
      </c>
      <c r="K40" s="8" t="n">
        <v>5.2035</v>
      </c>
      <c r="L40" s="8" t="n">
        <v>5.8153</v>
      </c>
      <c r="M40" s="5" t="inlineStr">
        <is>
          <t>First Right of Refusal: Keiths Paint Shop LLC</t>
        </is>
      </c>
    </row>
    <row r="41">
      <c r="A41" s="5" t="inlineStr">
        <is>
          <t>1609</t>
        </is>
      </c>
      <c r="B41" s="5" t="inlineStr">
        <is>
          <t>F</t>
        </is>
      </c>
      <c r="C41" s="6" t="n">
        <v>1564</v>
      </c>
      <c r="D41" s="5" t="n"/>
      <c r="E41" s="5" t="inlineStr">
        <is>
          <t>REDCO TIRE</t>
        </is>
      </c>
      <c r="F41" s="5" t="inlineStr">
        <is>
          <t>08/01/22</t>
        </is>
      </c>
      <c r="G41" s="5" t="inlineStr">
        <is>
          <t>07/31/23</t>
        </is>
      </c>
      <c r="H41" s="5" t="inlineStr">
        <is>
          <t>7/31/25</t>
        </is>
      </c>
      <c r="I41" s="7" t="n">
        <v>1436.12</v>
      </c>
      <c r="J41" s="7" t="n">
        <v>678.1900000000001</v>
      </c>
      <c r="K41" s="8" t="n">
        <v>5.2035</v>
      </c>
      <c r="L41" s="8" t="n">
        <v>5.8153</v>
      </c>
      <c r="M41" s="5" t="inlineStr">
        <is>
          <t>First Right of Refusal: Keiths Paint Shop LLC</t>
        </is>
      </c>
    </row>
    <row r="42">
      <c r="A42" s="5" t="inlineStr">
        <is>
          <t>1609</t>
        </is>
      </c>
      <c r="B42" s="5" t="inlineStr">
        <is>
          <t>G</t>
        </is>
      </c>
      <c r="C42" s="6" t="n">
        <v>1751</v>
      </c>
      <c r="D42" s="5" t="n"/>
      <c r="E42" s="5" t="inlineStr">
        <is>
          <t>Adessa</t>
        </is>
      </c>
      <c r="F42" s="5" t="inlineStr">
        <is>
          <t>07/01/22</t>
        </is>
      </c>
      <c r="G42" s="5" t="inlineStr">
        <is>
          <t>06/30/23</t>
        </is>
      </c>
      <c r="H42" s="5" t="inlineStr">
        <is>
          <t>6/30/25</t>
        </is>
      </c>
      <c r="I42" s="7" t="n">
        <v>1723.06</v>
      </c>
      <c r="J42" s="7" t="n">
        <v>875</v>
      </c>
      <c r="K42" s="8" t="n">
        <v>6</v>
      </c>
      <c r="L42" s="8" t="n">
        <v>5.8153</v>
      </c>
      <c r="M42" s="5" t="inlineStr">
        <is>
          <t>First Right of Refusal: Keiths Paint Shop LLC</t>
        </is>
      </c>
    </row>
    <row r="43">
      <c r="A43" s="5" t="inlineStr">
        <is>
          <t>1609</t>
        </is>
      </c>
      <c r="B43" s="5" t="inlineStr">
        <is>
          <t>H-I</t>
        </is>
      </c>
      <c r="C43" s="6" t="n">
        <v>3500</v>
      </c>
      <c r="D43" s="5" t="n"/>
      <c r="E43" s="5" t="inlineStr">
        <is>
          <t>Keiths Paint Shop LLC</t>
        </is>
      </c>
      <c r="F43" s="5" t="inlineStr">
        <is>
          <t>5/1/2023</t>
        </is>
      </c>
      <c r="G43" s="5" t="inlineStr">
        <is>
          <t>4/30/2024</t>
        </is>
      </c>
      <c r="H43" s="5" t="inlineStr">
        <is>
          <t>4/30/2028</t>
        </is>
      </c>
      <c r="I43" s="7" t="n">
        <v>3446.13</v>
      </c>
      <c r="J43" s="7" t="n">
        <v>1750</v>
      </c>
      <c r="K43" s="8" t="n">
        <v>6</v>
      </c>
      <c r="L43" s="8" t="n">
        <v>5.82</v>
      </c>
      <c r="M43" s="5" t="n"/>
    </row>
    <row r="44">
      <c r="A44" s="5" t="inlineStr">
        <is>
          <t>1707-09</t>
        </is>
      </c>
      <c r="B44" s="5" t="inlineStr">
        <is>
          <t>A07-B09</t>
        </is>
      </c>
      <c r="C44" s="6" t="n">
        <v>15000</v>
      </c>
      <c r="D44" s="5" t="n"/>
      <c r="E44" s="5" t="inlineStr">
        <is>
          <t>Certified Mapping and Technical Testing Inc.</t>
        </is>
      </c>
      <c r="F44" s="5" t="inlineStr">
        <is>
          <t>07/01/22</t>
        </is>
      </c>
      <c r="G44" s="5" t="inlineStr">
        <is>
          <t>06/30/2023</t>
        </is>
      </c>
      <c r="H44" s="5" t="inlineStr">
        <is>
          <t>6/30/25</t>
        </is>
      </c>
      <c r="I44" s="7" t="n">
        <v>8791.629999999999</v>
      </c>
      <c r="J44" s="7" t="n">
        <v>4875</v>
      </c>
      <c r="K44" s="8" t="n">
        <v>3.9</v>
      </c>
      <c r="L44" s="8" t="n">
        <v>3.1333</v>
      </c>
      <c r="M44" s="5" t="inlineStr">
        <is>
          <t>NO TAXES; partially exempt entity</t>
        </is>
      </c>
    </row>
    <row r="45">
      <c r="A45" s="5" t="inlineStr">
        <is>
          <t>1721-23</t>
        </is>
      </c>
      <c r="B45" s="5" t="inlineStr">
        <is>
          <t>A21</t>
        </is>
      </c>
      <c r="C45" s="6" t="n">
        <v>7500</v>
      </c>
      <c r="D45" s="5" t="n"/>
      <c r="E45" s="5" t="inlineStr">
        <is>
          <t>Good Bread</t>
        </is>
      </c>
      <c r="F45" s="5" t="inlineStr">
        <is>
          <t>06/01/23</t>
        </is>
      </c>
      <c r="G45" s="5" t="inlineStr">
        <is>
          <t>05/31/24</t>
        </is>
      </c>
      <c r="H45" s="5" t="inlineStr">
        <is>
          <t>5/31/28</t>
        </is>
      </c>
      <c r="I45" s="7" t="n">
        <v>8940.809999999999</v>
      </c>
      <c r="J45" s="7" t="n">
        <v>4856.25</v>
      </c>
      <c r="K45" s="8" t="n">
        <v>8</v>
      </c>
      <c r="L45" s="8" t="n">
        <v>5.8153</v>
      </c>
      <c r="M45" s="5" t="inlineStr">
        <is>
          <t>Note: $7,106.32 upgrades credited Aug 2012; total upgrades $14,212.63 + 2 bathrooms $5,800 = $20,012.63</t>
        </is>
      </c>
    </row>
    <row r="46">
      <c r="A46" s="5" t="inlineStr">
        <is>
          <t>1721-23</t>
        </is>
      </c>
      <c r="B46" s="5" t="inlineStr">
        <is>
          <t>B23</t>
        </is>
      </c>
      <c r="C46" s="6" t="n">
        <v>2728.17</v>
      </c>
      <c r="D46" s="5" t="n"/>
      <c r="E46" s="5" t="inlineStr">
        <is>
          <t>Good Bread</t>
        </is>
      </c>
      <c r="F46" s="5" t="inlineStr">
        <is>
          <t>06/01/23</t>
        </is>
      </c>
      <c r="G46" s="5" t="inlineStr">
        <is>
          <t>05/31/24</t>
        </is>
      </c>
      <c r="H46" s="5" t="inlineStr">
        <is>
          <t>5/31/28</t>
        </is>
      </c>
      <c r="I46" s="7" t="n">
        <v>3140.87</v>
      </c>
      <c r="J46" s="7" t="n">
        <v>1818.78</v>
      </c>
      <c r="K46" s="8" t="n">
        <v>8</v>
      </c>
      <c r="L46" s="8" t="n">
        <v>5.8153</v>
      </c>
      <c r="M46" s="5" t="n"/>
    </row>
    <row r="47">
      <c r="A47" s="5" t="inlineStr">
        <is>
          <t>1721-23</t>
        </is>
      </c>
      <c r="B47" s="5" t="inlineStr">
        <is>
          <t>C23 w/h freeze</t>
        </is>
      </c>
      <c r="C47" s="6" t="n">
        <v>277.98</v>
      </c>
      <c r="D47" s="5" t="n"/>
      <c r="E47" s="5" t="inlineStr">
        <is>
          <t>Good Bread Freezer</t>
        </is>
      </c>
      <c r="F47" s="5" t="inlineStr">
        <is>
          <t>06/01/23</t>
        </is>
      </c>
      <c r="G47" s="5" t="inlineStr">
        <is>
          <t>05/31/24</t>
        </is>
      </c>
      <c r="H47" s="5" t="inlineStr">
        <is>
          <t>5/31/28</t>
        </is>
      </c>
      <c r="I47" s="7" t="n">
        <v>320.03</v>
      </c>
      <c r="J47" s="7" t="n">
        <v>185.32</v>
      </c>
      <c r="K47" s="8" t="n">
        <v>8</v>
      </c>
      <c r="L47" s="8" t="n">
        <v>5.8153</v>
      </c>
      <c r="M47" s="5" t="n"/>
    </row>
    <row r="48">
      <c r="A48" s="5" t="inlineStr">
        <is>
          <t>1721-23</t>
        </is>
      </c>
      <c r="B48" s="5" t="inlineStr">
        <is>
          <t>C23 w/h</t>
        </is>
      </c>
      <c r="C48" s="6" t="n">
        <v>4557.12</v>
      </c>
      <c r="D48" s="5" t="n"/>
      <c r="E48" s="5" t="inlineStr">
        <is>
          <t>Good Bread</t>
        </is>
      </c>
      <c r="F48" s="5" t="inlineStr">
        <is>
          <t>06/01/23</t>
        </is>
      </c>
      <c r="G48" s="5" t="inlineStr">
        <is>
          <t>05/31/24</t>
        </is>
      </c>
      <c r="H48" s="5" t="inlineStr">
        <is>
          <t>5/31/28</t>
        </is>
      </c>
      <c r="I48" s="7" t="n">
        <v>5246.5</v>
      </c>
      <c r="J48" s="7" t="n">
        <v>3038.08</v>
      </c>
      <c r="K48" s="8" t="n">
        <v>8</v>
      </c>
      <c r="L48" s="8" t="n">
        <v>5.8153</v>
      </c>
      <c r="M48" s="5" t="n"/>
    </row>
    <row r="49">
      <c r="A49" s="5" t="inlineStr">
        <is>
          <t>1751</t>
        </is>
      </c>
      <c r="B49" s="5" t="inlineStr">
        <is>
          <t>A</t>
        </is>
      </c>
      <c r="C49" s="6" t="n">
        <v>4866.3</v>
      </c>
      <c r="D49" s="5" t="n"/>
      <c r="E49" s="5" t="inlineStr">
        <is>
          <t>Coda Coffee Company</t>
        </is>
      </c>
      <c r="F49" s="5" t="inlineStr">
        <is>
          <t>09/01/22</t>
        </is>
      </c>
      <c r="G49" s="5" t="inlineStr">
        <is>
          <t>08/31/23</t>
        </is>
      </c>
      <c r="H49" s="5" t="inlineStr">
        <is>
          <t>8/31/24</t>
        </is>
      </c>
      <c r="I49" s="7" t="n">
        <v>6295.74</v>
      </c>
      <c r="J49" s="7" t="n">
        <v>3852.49</v>
      </c>
      <c r="K49" s="8" t="n">
        <v>9.5</v>
      </c>
      <c r="L49" s="8" t="n">
        <v>5.82</v>
      </c>
      <c r="M49" s="5" t="n"/>
    </row>
    <row r="50">
      <c r="A50" s="5" t="inlineStr">
        <is>
          <t>1751</t>
        </is>
      </c>
      <c r="B50" s="5" t="inlineStr">
        <is>
          <t>B-2</t>
        </is>
      </c>
      <c r="C50" s="6" t="n">
        <v>1921.48</v>
      </c>
      <c r="D50" s="5" t="n"/>
      <c r="E50" s="5" t="inlineStr">
        <is>
          <t>Coda Coffee Company</t>
        </is>
      </c>
      <c r="F50" s="5" t="inlineStr">
        <is>
          <t>09/01/22</t>
        </is>
      </c>
      <c r="G50" s="5" t="inlineStr">
        <is>
          <t>08/31/23</t>
        </is>
      </c>
      <c r="H50" s="5" t="inlineStr">
        <is>
          <t>8/31/24</t>
        </is>
      </c>
      <c r="I50" s="7" t="n">
        <v>2452.34</v>
      </c>
      <c r="J50" s="7" t="n">
        <v>1521.17</v>
      </c>
      <c r="K50" s="8" t="n">
        <v>9.5</v>
      </c>
      <c r="L50" s="8" t="n">
        <v>5.82</v>
      </c>
      <c r="M50" s="5" t="n"/>
    </row>
    <row r="51">
      <c r="A51" s="5" t="inlineStr">
        <is>
          <t>1751</t>
        </is>
      </c>
      <c r="B51" s="5" t="inlineStr">
        <is>
          <t>B-1</t>
        </is>
      </c>
      <c r="C51" s="6" t="n">
        <v>1132.83</v>
      </c>
      <c r="D51" s="5" t="n"/>
      <c r="E51" s="5" t="inlineStr">
        <is>
          <t>Coda Coffee Company</t>
        </is>
      </c>
      <c r="F51" s="5" t="inlineStr">
        <is>
          <t>09/01/22</t>
        </is>
      </c>
      <c r="G51" s="5" t="inlineStr">
        <is>
          <t>08/31/23</t>
        </is>
      </c>
      <c r="H51" s="5" t="inlineStr">
        <is>
          <t>8/31/24</t>
        </is>
      </c>
      <c r="I51" s="7" t="n">
        <v>1445.8</v>
      </c>
      <c r="J51" s="7" t="n">
        <v>896.8200000000001</v>
      </c>
      <c r="K51" s="8" t="n">
        <v>9.5</v>
      </c>
      <c r="L51" s="8" t="n">
        <v>5.82</v>
      </c>
      <c r="M51" s="5" t="n"/>
    </row>
    <row r="52">
      <c r="A52" s="5" t="inlineStr">
        <is>
          <t>1751</t>
        </is>
      </c>
      <c r="B52" s="5" t="inlineStr">
        <is>
          <t>B-3</t>
        </is>
      </c>
      <c r="C52" s="6" t="n">
        <v>3450</v>
      </c>
      <c r="D52" s="5" t="n"/>
      <c r="E52" s="5" t="inlineStr">
        <is>
          <t>Coda Coffee Company</t>
        </is>
      </c>
      <c r="F52" s="5" t="inlineStr">
        <is>
          <t>09/01/22</t>
        </is>
      </c>
      <c r="G52" s="5" t="inlineStr">
        <is>
          <t>08/31/23</t>
        </is>
      </c>
      <c r="H52" s="5" t="inlineStr">
        <is>
          <t>8/31/24</t>
        </is>
      </c>
      <c r="I52" s="7" t="n">
        <v>4403.15</v>
      </c>
      <c r="J52" s="7" t="n">
        <v>2731.25</v>
      </c>
      <c r="K52" s="8" t="n">
        <v>9.5</v>
      </c>
      <c r="L52" s="8" t="n">
        <v>5.82</v>
      </c>
      <c r="M52" s="5" t="n"/>
    </row>
    <row r="53">
      <c r="A53" s="5" t="inlineStr">
        <is>
          <t>1751</t>
        </is>
      </c>
      <c r="B53" s="5" t="inlineStr">
        <is>
          <t>D east</t>
        </is>
      </c>
      <c r="C53" s="6" t="n">
        <v>855.88</v>
      </c>
      <c r="D53" s="5" t="n"/>
      <c r="E53" s="5" t="inlineStr">
        <is>
          <t>Coda Coffee Company</t>
        </is>
      </c>
      <c r="F53" s="5" t="inlineStr">
        <is>
          <t>09/01/22</t>
        </is>
      </c>
      <c r="G53" s="5" t="inlineStr">
        <is>
          <t>08/31/23</t>
        </is>
      </c>
      <c r="H53" s="5" t="inlineStr">
        <is>
          <t>08/31/24</t>
        </is>
      </c>
      <c r="I53" s="7" t="n">
        <v>1092.34</v>
      </c>
      <c r="J53" s="7" t="n">
        <v>677.5700000000001</v>
      </c>
      <c r="K53" s="8" t="n">
        <v>9.5</v>
      </c>
      <c r="L53" s="8" t="n">
        <v>5.82</v>
      </c>
      <c r="M53" s="5" t="n"/>
    </row>
    <row r="54">
      <c r="A54" s="5" t="inlineStr">
        <is>
          <t>1751</t>
        </is>
      </c>
      <c r="B54" s="5" t="inlineStr">
        <is>
          <t>D 2nd floor</t>
        </is>
      </c>
      <c r="C54" s="6" t="n">
        <v>650.92</v>
      </c>
      <c r="D54" s="5" t="n"/>
      <c r="E54" s="5" t="inlineStr">
        <is>
          <t>Unoccupied (2nd floor small storage)</t>
        </is>
      </c>
      <c r="F54" s="5" t="inlineStr">
        <is>
          <t>09/01/21</t>
        </is>
      </c>
      <c r="G54" s="5" t="n"/>
      <c r="H54" s="5" t="n"/>
      <c r="I54" s="5" t="n"/>
      <c r="J54" s="5" t="n"/>
      <c r="K54" s="5" t="n"/>
      <c r="L54" s="5" t="n"/>
      <c r="M54" s="5" t="n"/>
    </row>
    <row r="55">
      <c r="A55" s="5" t="inlineStr">
        <is>
          <t>1751</t>
        </is>
      </c>
      <c r="B55" s="5" t="inlineStr">
        <is>
          <t>D west</t>
        </is>
      </c>
      <c r="C55" s="6" t="n">
        <v>993.08</v>
      </c>
      <c r="D55" s="5" t="n"/>
      <c r="E55" s="5" t="inlineStr">
        <is>
          <t>Coda Coffee Company</t>
        </is>
      </c>
      <c r="F55" s="5" t="inlineStr">
        <is>
          <t>9/1/2023</t>
        </is>
      </c>
      <c r="G55" s="5" t="inlineStr">
        <is>
          <t>8/31/2024</t>
        </is>
      </c>
      <c r="H55" s="5" t="inlineStr">
        <is>
          <t>08/31/24</t>
        </is>
      </c>
      <c r="I55" s="7" t="n">
        <v>1267.44</v>
      </c>
      <c r="J55" s="7" t="n">
        <v>786.1900000000001</v>
      </c>
      <c r="K55" s="8" t="n">
        <v>9.5</v>
      </c>
      <c r="L55" s="8" t="n">
        <v>5.82</v>
      </c>
      <c r="M55" s="5" t="n"/>
    </row>
    <row r="56">
      <c r="A56" s="5" t="inlineStr">
        <is>
          <t>1751</t>
        </is>
      </c>
      <c r="B56" s="5" t="inlineStr">
        <is>
          <t>E</t>
        </is>
      </c>
      <c r="C56" s="6" t="n">
        <v>5000</v>
      </c>
      <c r="D56" s="5" t="n"/>
      <c r="E56" s="5" t="inlineStr">
        <is>
          <t>Reliant Dry Ice</t>
        </is>
      </c>
      <c r="F56" s="5" t="inlineStr">
        <is>
          <t>11/1/2023</t>
        </is>
      </c>
      <c r="G56" s="5" t="inlineStr">
        <is>
          <t>10/31/2024</t>
        </is>
      </c>
      <c r="H56" s="5" t="inlineStr">
        <is>
          <t>10/31/25</t>
        </is>
      </c>
      <c r="I56" s="7" t="n">
        <v>5006.38</v>
      </c>
      <c r="J56" s="7" t="n">
        <v>2583.33</v>
      </c>
      <c r="K56" s="8" t="n">
        <v>6.2</v>
      </c>
      <c r="L56" s="8" t="n">
        <v>5.8153</v>
      </c>
      <c r="M56" s="5" t="n"/>
    </row>
    <row r="57">
      <c r="A57" s="5" t="inlineStr">
        <is>
          <t>1791</t>
        </is>
      </c>
      <c r="B57" s="5" t="inlineStr">
        <is>
          <t>A</t>
        </is>
      </c>
      <c r="C57" s="6" t="n">
        <v>5157</v>
      </c>
      <c r="D57" s="5" t="n"/>
      <c r="E57" s="5" t="inlineStr">
        <is>
          <t>ReEnergize</t>
        </is>
      </c>
      <c r="F57" s="5" t="inlineStr">
        <is>
          <t>06/01/23</t>
        </is>
      </c>
      <c r="G57" s="5" t="inlineStr">
        <is>
          <t>05/31/24</t>
        </is>
      </c>
      <c r="H57" s="5" t="inlineStr">
        <is>
          <t>5/31/25</t>
        </is>
      </c>
      <c r="I57" s="7" t="n">
        <v>5112.01</v>
      </c>
      <c r="J57" s="7" t="n">
        <v>2612.88</v>
      </c>
      <c r="K57" s="8" t="n">
        <v>6.08</v>
      </c>
      <c r="L57" s="8" t="n">
        <v>5.8153</v>
      </c>
      <c r="M57" s="5" t="n"/>
    </row>
    <row r="58">
      <c r="A58" s="5" t="inlineStr">
        <is>
          <t>1791</t>
        </is>
      </c>
      <c r="B58" s="5" t="inlineStr">
        <is>
          <t>B</t>
        </is>
      </c>
      <c r="C58" s="6" t="n">
        <v>4000</v>
      </c>
      <c r="D58" s="5" t="n"/>
      <c r="E58" s="5" t="inlineStr">
        <is>
          <t>Coda Coffee Company</t>
        </is>
      </c>
      <c r="F58" s="5" t="inlineStr">
        <is>
          <t>09/01/23</t>
        </is>
      </c>
      <c r="G58" s="5" t="inlineStr">
        <is>
          <t>08/31/24</t>
        </is>
      </c>
      <c r="H58" s="5" t="inlineStr">
        <is>
          <t>8/31/24</t>
        </is>
      </c>
      <c r="I58" s="7" t="n">
        <v>5105.1</v>
      </c>
      <c r="J58" s="7" t="n">
        <v>3166.67</v>
      </c>
      <c r="K58" s="8" t="n">
        <v>9.5</v>
      </c>
      <c r="L58" s="8" t="n">
        <v>5.8153</v>
      </c>
      <c r="M58" s="5" t="n"/>
    </row>
    <row r="59">
      <c r="A59" s="5" t="inlineStr">
        <is>
          <t>1791</t>
        </is>
      </c>
      <c r="B59" s="5" t="inlineStr">
        <is>
          <t>C &amp; D</t>
        </is>
      </c>
      <c r="C59" s="6" t="n">
        <v>4000</v>
      </c>
      <c r="D59" s="5" t="n"/>
      <c r="E59" s="5" t="inlineStr">
        <is>
          <t>Allcomm Data Supplies Inc.</t>
        </is>
      </c>
      <c r="F59" s="5" t="inlineStr">
        <is>
          <t>09/01/22</t>
        </is>
      </c>
      <c r="G59" s="5" t="inlineStr">
        <is>
          <t>08/31/24</t>
        </is>
      </c>
      <c r="H59" s="5" t="inlineStr">
        <is>
          <t>8/31/26</t>
        </is>
      </c>
      <c r="I59" s="7" t="n">
        <v>3738.43</v>
      </c>
      <c r="J59" s="7" t="n">
        <v>1800</v>
      </c>
      <c r="K59" s="8" t="n">
        <v>5.4</v>
      </c>
      <c r="L59" s="8" t="n">
        <v>5.8153</v>
      </c>
      <c r="M59" s="5" t="n"/>
    </row>
    <row r="60">
      <c r="A60" s="5" t="inlineStr">
        <is>
          <t>1791</t>
        </is>
      </c>
      <c r="B60" s="5" t="inlineStr">
        <is>
          <t>E</t>
        </is>
      </c>
      <c r="C60" s="6" t="n">
        <v>2000</v>
      </c>
      <c r="D60" s="5" t="n"/>
      <c r="E60" s="5" t="inlineStr">
        <is>
          <t>RossComm LLC</t>
        </is>
      </c>
      <c r="F60" s="5" t="inlineStr">
        <is>
          <t>05/01/23</t>
        </is>
      </c>
      <c r="G60" s="5" t="inlineStr">
        <is>
          <t>04/30/24</t>
        </is>
      </c>
      <c r="H60" s="5" t="inlineStr">
        <is>
          <t>4/30/25</t>
        </is>
      </c>
      <c r="I60" s="7" t="n">
        <v>2052.55</v>
      </c>
      <c r="J60" s="7" t="n">
        <v>1083.33</v>
      </c>
      <c r="K60" s="8" t="n">
        <v>6.5</v>
      </c>
      <c r="L60" s="8" t="n">
        <v>5.8153</v>
      </c>
      <c r="M60" s="5" t="n"/>
    </row>
    <row r="61">
      <c r="A61" s="5" t="inlineStr">
        <is>
          <t>1791</t>
        </is>
      </c>
      <c r="B61" s="5" t="inlineStr">
        <is>
          <t>F</t>
        </is>
      </c>
      <c r="C61" s="6" t="n">
        <v>2000</v>
      </c>
      <c r="D61" s="5" t="n"/>
      <c r="E61" s="5" t="inlineStr">
        <is>
          <t>R&amp;O Heating Inc.</t>
        </is>
      </c>
      <c r="F61" s="5" t="inlineStr">
        <is>
          <t>08/01/23</t>
        </is>
      </c>
      <c r="G61" s="5" t="inlineStr">
        <is>
          <t>07/31/24</t>
        </is>
      </c>
      <c r="H61" s="5" t="inlineStr">
        <is>
          <t>7/31/26</t>
        </is>
      </c>
      <c r="I61" s="7" t="n">
        <v>2180.88</v>
      </c>
      <c r="J61" s="7" t="n">
        <v>1166.67</v>
      </c>
      <c r="K61" s="8" t="n">
        <v>7</v>
      </c>
      <c r="L61" s="8" t="n">
        <v>5.8153</v>
      </c>
      <c r="M61" s="5" t="n"/>
    </row>
    <row r="62">
      <c r="A62" s="5" t="inlineStr">
        <is>
          <t>1791</t>
        </is>
      </c>
      <c r="B62" s="5" t="inlineStr">
        <is>
          <t>G</t>
        </is>
      </c>
      <c r="C62" s="6" t="n">
        <v>2000</v>
      </c>
      <c r="D62" s="5" t="n"/>
      <c r="E62" s="5" t="inlineStr">
        <is>
          <t>R&amp;O Heating Inc.</t>
        </is>
      </c>
      <c r="F62" s="5" t="inlineStr">
        <is>
          <t>08/01/23</t>
        </is>
      </c>
      <c r="G62" s="5" t="inlineStr">
        <is>
          <t>07/31/24</t>
        </is>
      </c>
      <c r="H62" s="5" t="inlineStr">
        <is>
          <t>7/31/26</t>
        </is>
      </c>
      <c r="I62" s="7" t="n">
        <v>2135.88</v>
      </c>
      <c r="J62" s="7" t="n">
        <v>1166.67</v>
      </c>
      <c r="K62" s="8" t="n">
        <v>7</v>
      </c>
      <c r="L62" s="8" t="n">
        <v>5.8153</v>
      </c>
      <c r="M62" s="5" t="n"/>
    </row>
    <row r="63">
      <c r="A63" s="5" t="inlineStr">
        <is>
          <t>1791</t>
        </is>
      </c>
      <c r="B63" s="5" t="inlineStr">
        <is>
          <t>H</t>
        </is>
      </c>
      <c r="C63" s="6" t="n">
        <v>2000</v>
      </c>
      <c r="D63" s="5" t="n"/>
      <c r="E63" s="5" t="inlineStr">
        <is>
          <t>R&amp;O Heating Inc.</t>
        </is>
      </c>
      <c r="F63" s="5" t="inlineStr">
        <is>
          <t>08/01/23</t>
        </is>
      </c>
      <c r="G63" s="5" t="inlineStr">
        <is>
          <t>07/31/24</t>
        </is>
      </c>
      <c r="H63" s="5" t="inlineStr">
        <is>
          <t>7/31/26</t>
        </is>
      </c>
      <c r="I63" s="7" t="n">
        <v>2135.88</v>
      </c>
      <c r="J63" s="7" t="n">
        <v>1166.67</v>
      </c>
      <c r="K63" s="8" t="n">
        <v>7</v>
      </c>
      <c r="L63" s="8" t="n">
        <v>5.8153</v>
      </c>
      <c r="M63" s="5" t="n"/>
    </row>
    <row r="64">
      <c r="A64" s="5" t="inlineStr">
        <is>
          <t>1791</t>
        </is>
      </c>
      <c r="B64" s="5" t="inlineStr">
        <is>
          <t>I &amp; J</t>
        </is>
      </c>
      <c r="C64" s="6" t="n">
        <v>4000</v>
      </c>
      <c r="D64" s="5" t="n"/>
      <c r="E64" s="5" t="inlineStr">
        <is>
          <t>Envigo/Vanguard</t>
        </is>
      </c>
      <c r="F64" s="5" t="inlineStr">
        <is>
          <t>06/01/23</t>
        </is>
      </c>
      <c r="G64" s="5" t="inlineStr">
        <is>
          <t>05/31/24</t>
        </is>
      </c>
      <c r="H64" s="5" t="inlineStr">
        <is>
          <t>5/31/26</t>
        </is>
      </c>
      <c r="I64" s="7" t="n">
        <v>3851.77</v>
      </c>
      <c r="J64" s="7" t="n">
        <v>1913.33</v>
      </c>
      <c r="K64" s="8" t="n">
        <v>5.74</v>
      </c>
      <c r="L64" s="8" t="n">
        <v>5.8153</v>
      </c>
      <c r="M64" s="5" t="n"/>
    </row>
    <row r="65">
      <c r="A65" s="5" t="inlineStr">
        <is>
          <t>1791</t>
        </is>
      </c>
      <c r="B65" s="5" t="inlineStr">
        <is>
          <t>K &amp; L</t>
        </is>
      </c>
      <c r="C65" s="6" t="n">
        <v>4000</v>
      </c>
      <c r="D65" s="5" t="n"/>
      <c r="E65" s="5" t="inlineStr">
        <is>
          <t>Envigo/Vanguard</t>
        </is>
      </c>
      <c r="F65" s="5" t="inlineStr">
        <is>
          <t>06/01/23</t>
        </is>
      </c>
      <c r="G65" s="5" t="inlineStr">
        <is>
          <t>05/31/24</t>
        </is>
      </c>
      <c r="H65" s="5" t="inlineStr">
        <is>
          <t>5/13/26</t>
        </is>
      </c>
      <c r="I65" s="7" t="n">
        <v>3851.77</v>
      </c>
      <c r="J65" s="7" t="n">
        <v>1913.33</v>
      </c>
      <c r="K65" s="8" t="n">
        <v>5.74</v>
      </c>
      <c r="L65" s="8" t="n">
        <v>5.8153</v>
      </c>
      <c r="M65" s="5" t="n"/>
    </row>
    <row r="66">
      <c r="A66" s="5" t="inlineStr">
        <is>
          <t>1791</t>
        </is>
      </c>
      <c r="B66" s="5" t="inlineStr">
        <is>
          <t>M</t>
        </is>
      </c>
      <c r="C66" s="6" t="n">
        <v>2000</v>
      </c>
      <c r="D66" s="5" t="n"/>
      <c r="E66" s="5" t="inlineStr">
        <is>
          <t>Harlan Bakeries Co LLC</t>
        </is>
      </c>
      <c r="F66" s="5" t="inlineStr">
        <is>
          <t>02/01/23 (roll cont. 1-18-17)</t>
        </is>
      </c>
      <c r="G66" s="5" t="inlineStr">
        <is>
          <t>01/31/24</t>
        </is>
      </c>
      <c r="H66" s="5" t="inlineStr">
        <is>
          <t>1/31/24</t>
        </is>
      </c>
      <c r="I66" s="7" t="n">
        <v>1969.22</v>
      </c>
      <c r="J66" s="7" t="n">
        <v>1000</v>
      </c>
      <c r="K66" s="8" t="n">
        <v>6</v>
      </c>
      <c r="L66" s="8" t="n">
        <v>5.8153</v>
      </c>
      <c r="M66" s="5" t="n"/>
    </row>
    <row r="67">
      <c r="A67" s="5" t="inlineStr">
        <is>
          <t>1791</t>
        </is>
      </c>
      <c r="B67" s="5" t="inlineStr">
        <is>
          <t>N</t>
        </is>
      </c>
      <c r="C67" s="6" t="n">
        <v>2000</v>
      </c>
      <c r="D67" s="5" t="n"/>
      <c r="E67" s="5" t="inlineStr">
        <is>
          <t>Mr. Dino's Baths</t>
        </is>
      </c>
      <c r="F67" s="5" t="inlineStr">
        <is>
          <t>06/01/23</t>
        </is>
      </c>
      <c r="G67" s="5" t="inlineStr">
        <is>
          <t>5/31/24</t>
        </is>
      </c>
      <c r="H67" s="5" t="inlineStr">
        <is>
          <t>05/31/24</t>
        </is>
      </c>
      <c r="I67" s="7" t="n">
        <v>1789.22</v>
      </c>
      <c r="J67" s="7" t="n">
        <v>820</v>
      </c>
      <c r="K67" s="8" t="n">
        <v>4.92</v>
      </c>
      <c r="L67" s="8" t="n">
        <v>5.8153</v>
      </c>
      <c r="M67" s="5" t="n"/>
    </row>
    <row r="68">
      <c r="A68" s="5" t="inlineStr">
        <is>
          <t>1771</t>
        </is>
      </c>
      <c r="B68" s="5" t="inlineStr">
        <is>
          <t>A/A-1</t>
        </is>
      </c>
      <c r="C68" s="6" t="n">
        <v>3760</v>
      </c>
      <c r="D68" s="5" t="n"/>
      <c r="E68" s="5" t="inlineStr">
        <is>
          <t>Colorado Comfort Air</t>
        </is>
      </c>
      <c r="F68" s="5" t="inlineStr">
        <is>
          <t>7/1/2023</t>
        </is>
      </c>
      <c r="G68" s="5" t="inlineStr">
        <is>
          <t>6/30/2024</t>
        </is>
      </c>
      <c r="H68" s="5" t="inlineStr">
        <is>
          <t>6/30/28</t>
        </is>
      </c>
      <c r="I68" s="7" t="n">
        <v>3764.79</v>
      </c>
      <c r="J68" s="7" t="n">
        <v>1942.67</v>
      </c>
      <c r="K68" s="8" t="n">
        <v>6.2</v>
      </c>
      <c r="L68" s="8" t="n">
        <v>5.8153</v>
      </c>
      <c r="M68" s="5" t="n"/>
    </row>
    <row r="69">
      <c r="A69" s="5" t="inlineStr">
        <is>
          <t>1771</t>
        </is>
      </c>
      <c r="B69" s="5" t="inlineStr">
        <is>
          <t>B</t>
        </is>
      </c>
      <c r="C69" s="6" t="n">
        <v>3987.76</v>
      </c>
      <c r="D69" s="5" t="n"/>
      <c r="E69" s="5" t="inlineStr">
        <is>
          <t>Keyser Ventures LLC</t>
        </is>
      </c>
      <c r="F69" s="5" t="inlineStr">
        <is>
          <t>05/01/23</t>
        </is>
      </c>
      <c r="G69" s="5" t="inlineStr">
        <is>
          <t>04/30/24</t>
        </is>
      </c>
      <c r="H69" s="5" t="inlineStr">
        <is>
          <t>4/30/27</t>
        </is>
      </c>
      <c r="I69" s="7" t="n">
        <v>3718.92</v>
      </c>
      <c r="J69" s="7" t="n">
        <v>1711.41</v>
      </c>
      <c r="K69" s="8" t="n">
        <v>5.15</v>
      </c>
      <c r="L69" s="8" t="n">
        <v>5.8153</v>
      </c>
      <c r="M69" s="5" t="n"/>
    </row>
    <row r="70">
      <c r="A70" s="5" t="inlineStr">
        <is>
          <t>1771</t>
        </is>
      </c>
      <c r="B70" s="5" t="inlineStr">
        <is>
          <t>C</t>
        </is>
      </c>
      <c r="C70" s="6" t="n">
        <v>2562.24</v>
      </c>
      <c r="D70" s="5" t="n"/>
      <c r="E70" s="5" t="inlineStr">
        <is>
          <t>REDCO Tire</t>
        </is>
      </c>
      <c r="F70" s="5" t="inlineStr">
        <is>
          <t>07/01/23</t>
        </is>
      </c>
      <c r="G70" s="5" t="inlineStr">
        <is>
          <t>06/30/24</t>
        </is>
      </c>
      <c r="H70" s="5" t="inlineStr">
        <is>
          <t>06/30/28</t>
        </is>
      </c>
      <c r="I70" s="7" t="n">
        <v>2522.8</v>
      </c>
      <c r="J70" s="7" t="n">
        <v>1281.12</v>
      </c>
      <c r="K70" s="8" t="n">
        <v>6</v>
      </c>
      <c r="L70" s="8" t="n">
        <v>5.8153</v>
      </c>
      <c r="M70" s="5" t="n"/>
    </row>
    <row r="71">
      <c r="A71" s="5" t="inlineStr">
        <is>
          <t>1771</t>
        </is>
      </c>
      <c r="B71" s="5" t="inlineStr">
        <is>
          <t>D</t>
        </is>
      </c>
      <c r="C71" s="6" t="n">
        <v>4585.15</v>
      </c>
      <c r="D71" s="5" t="n"/>
      <c r="E71" s="5" t="inlineStr">
        <is>
          <t>Coda Coffee</t>
        </is>
      </c>
      <c r="F71" s="5" t="inlineStr">
        <is>
          <t>9/1/2023</t>
        </is>
      </c>
      <c r="G71" s="5" t="inlineStr">
        <is>
          <t>8/31/24</t>
        </is>
      </c>
      <c r="H71" s="5" t="inlineStr">
        <is>
          <t>08/31/24</t>
        </is>
      </c>
      <c r="I71" s="7" t="n">
        <v>5851.91</v>
      </c>
      <c r="J71" s="7" t="n">
        <v>3629.91</v>
      </c>
      <c r="K71" s="8" t="n">
        <v>9.5</v>
      </c>
      <c r="L71" s="8" t="n">
        <v>5.8153</v>
      </c>
      <c r="M71" s="5" t="n"/>
    </row>
    <row r="72">
      <c r="A72" s="5" t="inlineStr">
        <is>
          <t>1771</t>
        </is>
      </c>
      <c r="B72" s="5" t="inlineStr">
        <is>
          <t>E &amp; F</t>
        </is>
      </c>
      <c r="C72" s="6" t="n">
        <v>5000</v>
      </c>
      <c r="D72" s="5" t="n"/>
      <c r="E72" s="5" t="inlineStr">
        <is>
          <t>Happel &amp; Associates Inc.</t>
        </is>
      </c>
      <c r="F72" s="5" t="inlineStr">
        <is>
          <t>9/1/2023</t>
        </is>
      </c>
      <c r="G72" s="5" t="inlineStr">
        <is>
          <t>8/31/24</t>
        </is>
      </c>
      <c r="H72" s="5" t="inlineStr">
        <is>
          <t>8/31/25</t>
        </is>
      </c>
      <c r="I72" s="7" t="n">
        <v>5127.21</v>
      </c>
      <c r="J72" s="7" t="n">
        <v>2704.17</v>
      </c>
      <c r="K72" s="8" t="n">
        <v>6.49</v>
      </c>
      <c r="L72" s="8" t="n">
        <v>5.8153</v>
      </c>
      <c r="M72" s="5" t="n"/>
    </row>
    <row r="73">
      <c r="A73" s="5" t="inlineStr">
        <is>
          <t>1761</t>
        </is>
      </c>
      <c r="B73" s="5" t="inlineStr">
        <is>
          <t>A</t>
        </is>
      </c>
      <c r="C73" s="6" t="n">
        <v>2625</v>
      </c>
      <c r="D73" s="5" t="n"/>
      <c r="E73" s="5" t="inlineStr">
        <is>
          <t>Harlan Bakeries</t>
        </is>
      </c>
      <c r="F73" s="5" t="inlineStr">
        <is>
          <t>09/01/23</t>
        </is>
      </c>
      <c r="G73" s="5" t="inlineStr">
        <is>
          <t>08/31/24</t>
        </is>
      </c>
      <c r="H73" s="5" t="inlineStr">
        <is>
          <t>8/31/25</t>
        </is>
      </c>
      <c r="I73" s="7" t="n">
        <v>2333.03</v>
      </c>
      <c r="J73" s="7" t="n">
        <v>1060.94</v>
      </c>
      <c r="K73" s="8" t="n">
        <v>4.85</v>
      </c>
      <c r="L73" s="8" t="n">
        <v>5.8153</v>
      </c>
      <c r="M73" s="5" t="n"/>
    </row>
    <row r="74">
      <c r="A74" s="5" t="inlineStr">
        <is>
          <t>1761</t>
        </is>
      </c>
      <c r="B74" s="5" t="inlineStr">
        <is>
          <t>A-5</t>
        </is>
      </c>
      <c r="C74" s="6" t="n">
        <v>3750</v>
      </c>
      <c r="D74" s="5" t="n"/>
      <c r="E74" s="5" t="inlineStr">
        <is>
          <t>Good Bread Inc.</t>
        </is>
      </c>
      <c r="F74" s="5" t="inlineStr">
        <is>
          <t>06/01/23</t>
        </is>
      </c>
      <c r="G74" s="5" t="inlineStr">
        <is>
          <t>05/31/24</t>
        </is>
      </c>
      <c r="H74" s="5" t="inlineStr">
        <is>
          <t>5/31/28</t>
        </is>
      </c>
      <c r="I74" s="7" t="n">
        <v>3364.84</v>
      </c>
      <c r="J74" s="7" t="n">
        <v>1547.56</v>
      </c>
      <c r="K74" s="8" t="n">
        <v>4.9522</v>
      </c>
      <c r="L74" s="8" t="n">
        <v>5.8153</v>
      </c>
      <c r="M74" s="5" t="n"/>
    </row>
    <row r="75">
      <c r="A75" s="5" t="inlineStr">
        <is>
          <t>1761</t>
        </is>
      </c>
      <c r="B75" s="5" t="inlineStr">
        <is>
          <t>A3</t>
        </is>
      </c>
      <c r="C75" s="6" t="n">
        <v>1250</v>
      </c>
      <c r="D75" s="5" t="n"/>
      <c r="E75" s="5" t="inlineStr">
        <is>
          <t>Santa Fe Mechanical</t>
        </is>
      </c>
      <c r="F75" s="5" t="inlineStr">
        <is>
          <t>09/01/23</t>
        </is>
      </c>
      <c r="G75" s="5" t="inlineStr">
        <is>
          <t>08/31/24</t>
        </is>
      </c>
      <c r="H75" s="5" t="inlineStr">
        <is>
          <t>8/31/25</t>
        </is>
      </c>
      <c r="I75" s="7" t="n">
        <v>1356.8</v>
      </c>
      <c r="J75" s="7" t="n">
        <v>751.04</v>
      </c>
      <c r="K75" s="8" t="n">
        <v>7.21</v>
      </c>
      <c r="L75" s="8" t="n">
        <v>5.8153</v>
      </c>
      <c r="M75" s="5" t="n"/>
    </row>
    <row r="76">
      <c r="A76" s="5" t="inlineStr">
        <is>
          <t>1761</t>
        </is>
      </c>
      <c r="B76" s="5" t="inlineStr">
        <is>
          <t>A4</t>
        </is>
      </c>
      <c r="C76" s="6" t="n">
        <v>5000</v>
      </c>
      <c r="D76" s="5" t="n"/>
      <c r="E76" s="5" t="inlineStr">
        <is>
          <t>Santa Fe Mechanical</t>
        </is>
      </c>
      <c r="F76" s="5" t="inlineStr">
        <is>
          <t>09/01/23</t>
        </is>
      </c>
      <c r="G76" s="5" t="inlineStr">
        <is>
          <t>08/31/24</t>
        </is>
      </c>
      <c r="H76" s="5" t="inlineStr">
        <is>
          <t>8/31/25</t>
        </is>
      </c>
      <c r="I76" s="7" t="n">
        <v>5427.21</v>
      </c>
      <c r="J76" s="7" t="n">
        <v>3004.17</v>
      </c>
      <c r="K76" s="8" t="n">
        <v>7.21</v>
      </c>
      <c r="L76" s="8" t="n">
        <v>5.8153</v>
      </c>
      <c r="M76" s="5" t="n"/>
    </row>
    <row r="77">
      <c r="A77" s="5" t="inlineStr">
        <is>
          <t>1761 (cont.)</t>
        </is>
      </c>
      <c r="B77" s="5" t="inlineStr">
        <is>
          <t>A1</t>
        </is>
      </c>
      <c r="C77" s="6" t="n">
        <v>6675</v>
      </c>
      <c r="D77" s="5" t="n"/>
      <c r="E77" s="5" t="inlineStr">
        <is>
          <t>Whatnot Ventures LLC</t>
        </is>
      </c>
      <c r="F77" s="5" t="inlineStr">
        <is>
          <t>06/01/23</t>
        </is>
      </c>
      <c r="G77" s="5" t="inlineStr">
        <is>
          <t>05/31/24</t>
        </is>
      </c>
      <c r="H77" s="5" t="inlineStr">
        <is>
          <t>5/31/26</t>
        </is>
      </c>
      <c r="I77" s="7" t="n">
        <v>5899.2</v>
      </c>
      <c r="J77" s="7" t="n">
        <v>2664.44</v>
      </c>
      <c r="K77" s="8" t="n">
        <v>4.79</v>
      </c>
      <c r="L77" s="8" t="n">
        <v>5.8153</v>
      </c>
      <c r="M77" s="5" t="n"/>
    </row>
    <row r="78">
      <c r="A78" s="5" t="inlineStr">
        <is>
          <t>1761 (cont.)</t>
        </is>
      </c>
      <c r="B78" s="5" t="inlineStr">
        <is>
          <t>A2</t>
        </is>
      </c>
      <c r="C78" s="6" t="n">
        <v>3200</v>
      </c>
      <c r="D78" s="5" t="n"/>
      <c r="E78" s="5" t="inlineStr">
        <is>
          <t>Inland Island Brewing</t>
        </is>
      </c>
      <c r="F78" s="5" t="inlineStr">
        <is>
          <t>10/01/22</t>
        </is>
      </c>
      <c r="G78" s="5" t="inlineStr">
        <is>
          <t>09/30/24</t>
        </is>
      </c>
      <c r="H78" s="5" t="inlineStr">
        <is>
          <t>9/30/2027</t>
        </is>
      </c>
      <c r="I78" s="7" t="n">
        <v>2761.41</v>
      </c>
      <c r="J78" s="7" t="n">
        <v>1210.67</v>
      </c>
      <c r="K78" s="8" t="n">
        <v>4.54</v>
      </c>
      <c r="L78" s="8" t="n">
        <v>5.8153</v>
      </c>
      <c r="M78" s="5" t="n"/>
    </row>
    <row r="79">
      <c r="A79" s="5" t="inlineStr">
        <is>
          <t>1761 (cont.)</t>
        </is>
      </c>
      <c r="B79" s="5" t="inlineStr">
        <is>
          <t>B</t>
        </is>
      </c>
      <c r="C79" s="6" t="n">
        <v>2765</v>
      </c>
      <c r="D79" s="5" t="n"/>
      <c r="E79" s="5" t="inlineStr">
        <is>
          <t>Inland Island Brewing</t>
        </is>
      </c>
      <c r="F79" s="5" t="inlineStr">
        <is>
          <t>10/01/22</t>
        </is>
      </c>
      <c r="G79" s="5" t="inlineStr">
        <is>
          <t>09/30/24</t>
        </is>
      </c>
      <c r="H79" s="5" t="inlineStr">
        <is>
          <t>9/30/27</t>
        </is>
      </c>
      <c r="I79" s="7" t="n">
        <v>2386.03</v>
      </c>
      <c r="J79" s="7" t="n">
        <v>1046.09</v>
      </c>
      <c r="K79" s="8" t="n">
        <v>4.54</v>
      </c>
      <c r="L79" s="8" t="n">
        <v>5.8153</v>
      </c>
      <c r="M79" s="5" t="n"/>
    </row>
    <row r="80">
      <c r="A80" s="5" t="inlineStr">
        <is>
          <t>1761 (cont.)</t>
        </is>
      </c>
      <c r="B80" s="5" t="inlineStr">
        <is>
          <t>B add on</t>
        </is>
      </c>
      <c r="C80" s="6" t="n">
        <v>1150</v>
      </c>
      <c r="D80" s="5" t="n"/>
      <c r="E80" s="5" t="inlineStr">
        <is>
          <t>Inland Island Brewing</t>
        </is>
      </c>
      <c r="F80" s="5" t="inlineStr">
        <is>
          <t>10/01/23</t>
        </is>
      </c>
      <c r="G80" s="5" t="inlineStr">
        <is>
          <t>09/30/24</t>
        </is>
      </c>
      <c r="H80" s="5" t="inlineStr">
        <is>
          <t>9/30/27</t>
        </is>
      </c>
      <c r="I80" s="7" t="n">
        <v>1156.26</v>
      </c>
      <c r="J80" s="7" t="n">
        <v>598.96</v>
      </c>
      <c r="K80" s="8" t="n">
        <v>6.25</v>
      </c>
      <c r="L80" s="8" t="n">
        <v>5.8153</v>
      </c>
      <c r="M80" s="5" t="n"/>
    </row>
    <row r="81">
      <c r="A81" s="5" t="inlineStr">
        <is>
          <t>1761 (cont.)</t>
        </is>
      </c>
      <c r="B81" s="5" t="inlineStr">
        <is>
          <t>C&amp;D</t>
        </is>
      </c>
      <c r="C81" s="6" t="n">
        <v>6465</v>
      </c>
      <c r="D81" s="5" t="n"/>
      <c r="E81" s="5" t="inlineStr">
        <is>
          <t>Coda Coffee</t>
        </is>
      </c>
      <c r="F81" s="5" t="inlineStr">
        <is>
          <t>10/01/23</t>
        </is>
      </c>
      <c r="G81" s="5" t="inlineStr">
        <is>
          <t>09/30/24</t>
        </is>
      </c>
      <c r="H81" s="5" t="inlineStr">
        <is>
          <t>3/31/25</t>
        </is>
      </c>
      <c r="I81" s="7" t="n">
        <v>8251.120000000001</v>
      </c>
      <c r="J81" s="7" t="n">
        <v>5118.13</v>
      </c>
      <c r="K81" s="8" t="n">
        <v>9.5</v>
      </c>
      <c r="L81" s="8" t="n">
        <v>5.8153</v>
      </c>
      <c r="M81" s="5" t="inlineStr">
        <is>
          <t>Increase in September</t>
        </is>
      </c>
    </row>
    <row r="82">
      <c r="A82" s="5" t="inlineStr">
        <is>
          <t>1805</t>
        </is>
      </c>
      <c r="B82" s="5" t="inlineStr">
        <is>
          <t>A,B</t>
        </is>
      </c>
      <c r="C82" s="6" t="n">
        <v>3000</v>
      </c>
      <c r="D82" s="5" t="n"/>
      <c r="E82" s="5" t="inlineStr">
        <is>
          <t>Savory Retail Group, LLC</t>
        </is>
      </c>
      <c r="F82" s="5" t="inlineStr">
        <is>
          <t>04/01/23</t>
        </is>
      </c>
      <c r="G82" s="5" t="inlineStr">
        <is>
          <t>03/31/24</t>
        </is>
      </c>
      <c r="H82" s="5" t="inlineStr">
        <is>
          <t>03/31/30</t>
        </is>
      </c>
      <c r="I82" s="7" t="n">
        <v>3426.99</v>
      </c>
      <c r="J82" s="7" t="n">
        <v>1300</v>
      </c>
      <c r="K82" s="8" t="n">
        <v>5.2</v>
      </c>
      <c r="L82" s="8" t="n">
        <v>5.8153</v>
      </c>
      <c r="M82" s="5" t="n"/>
    </row>
    <row r="83">
      <c r="A83" s="5" t="inlineStr">
        <is>
          <t>1805</t>
        </is>
      </c>
      <c r="B83" s="5" t="inlineStr">
        <is>
          <t>C</t>
        </is>
      </c>
      <c r="C83" s="6" t="n">
        <v>3000</v>
      </c>
      <c r="D83" s="5" t="n"/>
      <c r="E83" s="5" t="inlineStr">
        <is>
          <t>Savory</t>
        </is>
      </c>
      <c r="F83" s="5" t="inlineStr">
        <is>
          <t>04/01/23</t>
        </is>
      </c>
      <c r="G83" s="5" t="inlineStr">
        <is>
          <t>03/31/24</t>
        </is>
      </c>
      <c r="H83" s="5" t="inlineStr">
        <is>
          <t>03/31/30</t>
        </is>
      </c>
      <c r="I83" s="7" t="n">
        <v>2753.83</v>
      </c>
      <c r="J83" s="7" t="n">
        <v>1300</v>
      </c>
      <c r="K83" s="8" t="n">
        <v>5.2</v>
      </c>
      <c r="L83" s="8" t="n">
        <v>5.8153</v>
      </c>
      <c r="M83" s="5" t="inlineStr">
        <is>
          <t>180-day notice from tenant to continue</t>
        </is>
      </c>
    </row>
    <row r="84">
      <c r="A84" s="5" t="inlineStr">
        <is>
          <t>1805</t>
        </is>
      </c>
      <c r="B84" s="5" t="inlineStr">
        <is>
          <t>D</t>
        </is>
      </c>
      <c r="C84" s="6" t="n">
        <v>2000</v>
      </c>
      <c r="D84" s="5" t="n"/>
      <c r="E84" s="5" t="inlineStr">
        <is>
          <t>Savory</t>
        </is>
      </c>
      <c r="F84" s="5" t="inlineStr">
        <is>
          <t>04/01/23</t>
        </is>
      </c>
      <c r="G84" s="5" t="inlineStr">
        <is>
          <t>03/31/24</t>
        </is>
      </c>
      <c r="H84" s="5" t="inlineStr">
        <is>
          <t>03/31/30</t>
        </is>
      </c>
      <c r="I84" s="7" t="n">
        <v>1835.88</v>
      </c>
      <c r="J84" s="7" t="n">
        <v>866.67</v>
      </c>
      <c r="K84" s="8" t="n">
        <v>5.2</v>
      </c>
      <c r="L84" s="8" t="n">
        <v>5.8153</v>
      </c>
      <c r="M84" s="5" t="inlineStr">
        <is>
          <t>180-day notice from tenant to continue</t>
        </is>
      </c>
    </row>
    <row r="85">
      <c r="A85" s="5" t="inlineStr">
        <is>
          <t>1805</t>
        </is>
      </c>
      <c r="B85" s="5" t="inlineStr">
        <is>
          <t>E,F,G</t>
        </is>
      </c>
      <c r="C85" s="6" t="n">
        <v>6000</v>
      </c>
      <c r="D85" s="5" t="n"/>
      <c r="E85" s="5" t="inlineStr">
        <is>
          <t>Savory</t>
        </is>
      </c>
      <c r="F85" s="5" t="inlineStr">
        <is>
          <t>04/01/23</t>
        </is>
      </c>
      <c r="G85" s="5" t="inlineStr">
        <is>
          <t>03/31/24</t>
        </is>
      </c>
      <c r="H85" s="5" t="inlineStr">
        <is>
          <t>03/31/30</t>
        </is>
      </c>
      <c r="I85" s="7" t="n">
        <v>5507.65</v>
      </c>
      <c r="J85" s="7" t="n">
        <v>2600</v>
      </c>
      <c r="K85" s="8" t="n">
        <v>5.2</v>
      </c>
      <c r="L85" s="8" t="n">
        <v>5.8153</v>
      </c>
      <c r="M85" s="5" t="inlineStr">
        <is>
          <t>180-day notice from tenant to continue</t>
        </is>
      </c>
    </row>
    <row r="86">
      <c r="A86" s="5" t="inlineStr">
        <is>
          <t>1805</t>
        </is>
      </c>
      <c r="B86" s="5" t="inlineStr">
        <is>
          <t>H</t>
        </is>
      </c>
      <c r="C86" s="6" t="n">
        <v>2000</v>
      </c>
      <c r="D86" s="5" t="n"/>
      <c r="E86" s="5" t="inlineStr">
        <is>
          <t>M.R. Solutions, Inc.</t>
        </is>
      </c>
      <c r="F86" s="5" t="inlineStr">
        <is>
          <t>08/01/23</t>
        </is>
      </c>
      <c r="G86" s="5" t="inlineStr">
        <is>
          <t>07/31/24</t>
        </is>
      </c>
      <c r="H86" s="5" t="inlineStr">
        <is>
          <t>7/31/24</t>
        </is>
      </c>
      <c r="I86" s="7" t="n">
        <v>2385.88</v>
      </c>
      <c r="J86" s="7" t="n">
        <v>1416.67</v>
      </c>
      <c r="K86" s="8" t="n">
        <v>8.5</v>
      </c>
      <c r="L86" s="8" t="n">
        <v>5.8153</v>
      </c>
      <c r="M86" s="5" t="n"/>
    </row>
    <row r="87">
      <c r="A87" s="5" t="inlineStr">
        <is>
          <t>1805</t>
        </is>
      </c>
      <c r="B87" s="5" t="inlineStr">
        <is>
          <t>I</t>
        </is>
      </c>
      <c r="C87" s="6" t="n">
        <v>2000</v>
      </c>
      <c r="D87" s="5" t="n"/>
      <c r="E87" s="5" t="inlineStr">
        <is>
          <t>M.R. Solutions, Inc.</t>
        </is>
      </c>
      <c r="F87" s="5" t="inlineStr">
        <is>
          <t>08/01/23</t>
        </is>
      </c>
      <c r="G87" s="5" t="inlineStr">
        <is>
          <t>07/31/24</t>
        </is>
      </c>
      <c r="H87" s="5" t="inlineStr">
        <is>
          <t>7/31/24</t>
        </is>
      </c>
      <c r="I87" s="7" t="n">
        <v>2385.88</v>
      </c>
      <c r="J87" s="7" t="n">
        <v>1416.67</v>
      </c>
      <c r="K87" s="8" t="n">
        <v>8.5</v>
      </c>
      <c r="L87" s="8" t="n">
        <v>5.8153</v>
      </c>
      <c r="M87" s="5" t="n"/>
    </row>
    <row r="88">
      <c r="A88" s="5" t="inlineStr">
        <is>
          <t>1805</t>
        </is>
      </c>
      <c r="B88" s="5" t="inlineStr">
        <is>
          <t>J-s</t>
        </is>
      </c>
      <c r="C88" s="6" t="n">
        <v>2172</v>
      </c>
      <c r="D88" s="5" t="n"/>
      <c r="E88" s="5" t="inlineStr">
        <is>
          <t>ReEnergize</t>
        </is>
      </c>
      <c r="F88" s="5" t="inlineStr">
        <is>
          <t>06/01/23</t>
        </is>
      </c>
      <c r="G88" s="5" t="inlineStr">
        <is>
          <t>05/31/24</t>
        </is>
      </c>
      <c r="H88" s="5" t="inlineStr">
        <is>
          <t>5/31/24</t>
        </is>
      </c>
      <c r="I88" s="7" t="n">
        <v>2182.89</v>
      </c>
      <c r="J88" s="7" t="n">
        <v>1035.32</v>
      </c>
      <c r="K88" s="8" t="n">
        <v>5.72</v>
      </c>
      <c r="L88" s="8" t="n">
        <v>5.8153</v>
      </c>
      <c r="M88" s="5" t="n"/>
    </row>
    <row r="89">
      <c r="A89" s="5" t="inlineStr">
        <is>
          <t>1805</t>
        </is>
      </c>
      <c r="B89" s="5" t="inlineStr">
        <is>
          <t>J (Ne)</t>
        </is>
      </c>
      <c r="C89" s="6" t="n">
        <v>1475</v>
      </c>
      <c r="D89" s="5" t="n"/>
      <c r="E89" s="5" t="inlineStr">
        <is>
          <t>P&amp;H Equipment</t>
        </is>
      </c>
      <c r="F89" s="5" t="inlineStr">
        <is>
          <t>09/01/23</t>
        </is>
      </c>
      <c r="G89" s="5" t="inlineStr">
        <is>
          <t>08/31/24</t>
        </is>
      </c>
      <c r="H89" s="5" t="inlineStr">
        <is>
          <t>8/31/2026</t>
        </is>
      </c>
      <c r="I89" s="7" t="n">
        <v>1513.76</v>
      </c>
      <c r="J89" s="7" t="n">
        <v>798.96</v>
      </c>
      <c r="K89" s="8" t="n">
        <v>6.5</v>
      </c>
      <c r="L89" s="8" t="n">
        <v>5.8153</v>
      </c>
      <c r="M89" s="5" t="n"/>
    </row>
    <row r="90">
      <c r="A90" s="5" t="inlineStr">
        <is>
          <t>1805</t>
        </is>
      </c>
      <c r="B90" s="5" t="inlineStr">
        <is>
          <t>J (Nw)</t>
        </is>
      </c>
      <c r="C90" s="6" t="n">
        <v>440</v>
      </c>
      <c r="D90" s="5" t="n"/>
      <c r="E90" s="5" t="inlineStr">
        <is>
          <t>ReEnergize</t>
        </is>
      </c>
      <c r="F90" s="5" t="inlineStr">
        <is>
          <t>06/01/23</t>
        </is>
      </c>
      <c r="G90" s="5" t="inlineStr">
        <is>
          <t>05/31/24</t>
        </is>
      </c>
      <c r="H90" s="5" t="inlineStr">
        <is>
          <t>5/31/24</t>
        </is>
      </c>
      <c r="I90" s="7" t="n">
        <v>422.97</v>
      </c>
      <c r="J90" s="7" t="n">
        <v>209.74</v>
      </c>
      <c r="K90" s="8" t="n">
        <v>5.72</v>
      </c>
      <c r="L90" s="8" t="n">
        <v>5.8153</v>
      </c>
      <c r="M90" s="5" t="n"/>
    </row>
    <row r="91">
      <c r="A91" s="5" t="inlineStr">
        <is>
          <t>1805</t>
        </is>
      </c>
      <c r="B91" s="5" t="inlineStr">
        <is>
          <t>K</t>
        </is>
      </c>
      <c r="C91" s="6" t="n">
        <v>1325</v>
      </c>
      <c r="D91" s="5" t="n"/>
      <c r="E91" s="5" t="inlineStr">
        <is>
          <t>ReEnergize</t>
        </is>
      </c>
      <c r="F91" s="5" t="inlineStr">
        <is>
          <t>06/01/23</t>
        </is>
      </c>
      <c r="G91" s="5" t="inlineStr">
        <is>
          <t>05/31/24</t>
        </is>
      </c>
      <c r="H91" s="5" t="inlineStr">
        <is>
          <t>5/31/24</t>
        </is>
      </c>
      <c r="I91" s="7" t="n">
        <v>1273.69</v>
      </c>
      <c r="J91" s="7" t="n">
        <v>631.58</v>
      </c>
      <c r="K91" s="8" t="n">
        <v>5.72</v>
      </c>
      <c r="L91" s="8" t="n">
        <v>5.8153</v>
      </c>
      <c r="M91" s="5" t="n"/>
    </row>
    <row r="92">
      <c r="A92" s="5" t="inlineStr">
        <is>
          <t>1805</t>
        </is>
      </c>
      <c r="B92" s="5" t="inlineStr">
        <is>
          <t>K office</t>
        </is>
      </c>
      <c r="C92" s="6" t="n">
        <v>680</v>
      </c>
      <c r="D92" s="5" t="n"/>
      <c r="E92" s="5" t="inlineStr">
        <is>
          <t>ReEnergize</t>
        </is>
      </c>
      <c r="F92" s="5" t="inlineStr">
        <is>
          <t>06/01/23</t>
        </is>
      </c>
      <c r="G92" s="5" t="inlineStr">
        <is>
          <t>05/31/24</t>
        </is>
      </c>
      <c r="H92" s="5" t="inlineStr">
        <is>
          <t>5/31/24</t>
        </is>
      </c>
      <c r="I92" s="7" t="n">
        <v>653.67</v>
      </c>
      <c r="J92" s="7" t="n">
        <v>324.13</v>
      </c>
      <c r="K92" s="8" t="n">
        <v>5.72</v>
      </c>
      <c r="L92" s="8" t="n">
        <v>5.8153</v>
      </c>
      <c r="M92" s="5" t="n"/>
    </row>
    <row r="93">
      <c r="A93" s="5" t="inlineStr">
        <is>
          <t>1805</t>
        </is>
      </c>
      <c r="B93" s="5" t="inlineStr">
        <is>
          <t>L</t>
        </is>
      </c>
      <c r="C93" s="6" t="n">
        <v>2005</v>
      </c>
      <c r="D93" s="5" t="n"/>
      <c r="E93" s="5" t="inlineStr">
        <is>
          <t>ReEnergize</t>
        </is>
      </c>
      <c r="F93" s="5" t="inlineStr">
        <is>
          <t>06/01/23</t>
        </is>
      </c>
      <c r="G93" s="5" t="inlineStr">
        <is>
          <t>05/31/24</t>
        </is>
      </c>
      <c r="H93" s="5" t="inlineStr">
        <is>
          <t>5/31/24</t>
        </is>
      </c>
      <c r="I93" s="7" t="n">
        <v>1927.36</v>
      </c>
      <c r="J93" s="7" t="n">
        <v>955.72</v>
      </c>
      <c r="K93" s="8" t="n">
        <v>5.72</v>
      </c>
      <c r="L93" s="8" t="n">
        <v>5.8153</v>
      </c>
      <c r="M93" s="5" t="n"/>
    </row>
    <row r="94">
      <c r="A94" s="5" t="inlineStr">
        <is>
          <t>1805</t>
        </is>
      </c>
      <c r="B94" s="5" t="inlineStr">
        <is>
          <t>M</t>
        </is>
      </c>
      <c r="C94" s="6" t="n">
        <v>3005</v>
      </c>
      <c r="D94" s="5" t="n"/>
      <c r="E94" s="5" t="inlineStr">
        <is>
          <t>Savory Spice</t>
        </is>
      </c>
      <c r="F94" s="5" t="inlineStr">
        <is>
          <t>06/01/23</t>
        </is>
      </c>
      <c r="G94" s="5" t="inlineStr">
        <is>
          <t>05/31/24</t>
        </is>
      </c>
      <c r="H94" s="5" t="inlineStr">
        <is>
          <t>3/31/25 / 3/31/30</t>
        </is>
      </c>
      <c r="I94" s="7" t="n">
        <v>3003.82</v>
      </c>
      <c r="J94" s="7" t="n">
        <v>1547.58</v>
      </c>
      <c r="K94" s="8" t="n">
        <v>6.18</v>
      </c>
      <c r="L94" s="8" t="n">
        <v>5.8153</v>
      </c>
      <c r="M94" s="5" t="n"/>
    </row>
    <row r="95">
      <c r="A95" s="5" t="inlineStr">
        <is>
          <t>1805</t>
        </is>
      </c>
      <c r="B95" s="5" t="inlineStr">
        <is>
          <t>N</t>
        </is>
      </c>
      <c r="C95" s="6" t="n">
        <v>3000</v>
      </c>
      <c r="D95" s="5" t="n"/>
      <c r="E95" s="5" t="inlineStr">
        <is>
          <t>Harlan</t>
        </is>
      </c>
      <c r="F95" s="5" t="inlineStr">
        <is>
          <t>09/01/23</t>
        </is>
      </c>
      <c r="G95" s="5" t="inlineStr">
        <is>
          <t>08/31/24</t>
        </is>
      </c>
      <c r="H95" s="5" t="n"/>
      <c r="I95" s="7" t="n">
        <v>1828.83</v>
      </c>
      <c r="J95" s="7" t="n">
        <v>375</v>
      </c>
      <c r="K95" s="8" t="n">
        <v>1.5</v>
      </c>
      <c r="L95" s="8" t="n">
        <v>5.8153</v>
      </c>
      <c r="M95" s="5" t="inlineStr">
        <is>
          <t>Month-to-month, continue roll (Hal Harlan 1-18-17)</t>
        </is>
      </c>
    </row>
    <row r="96">
      <c r="A96" s="5" t="inlineStr">
        <is>
          <t>1805</t>
        </is>
      </c>
      <c r="B96" s="5" t="inlineStr">
        <is>
          <t>O1, O2, O3</t>
        </is>
      </c>
      <c r="C96" s="6" t="n">
        <v>9000</v>
      </c>
      <c r="D96" s="5" t="n"/>
      <c r="E96" s="5" t="inlineStr">
        <is>
          <t>Coda Coffee</t>
        </is>
      </c>
      <c r="F96" s="5" t="inlineStr">
        <is>
          <t>09/01/23</t>
        </is>
      </c>
      <c r="G96" s="5" t="inlineStr">
        <is>
          <t>08/31/24</t>
        </is>
      </c>
      <c r="H96" s="5" t="inlineStr">
        <is>
          <t>8/31/24</t>
        </is>
      </c>
      <c r="I96" s="7" t="n">
        <v>11486.48</v>
      </c>
      <c r="J96" s="7" t="n">
        <v>7125</v>
      </c>
      <c r="K96" s="8" t="n">
        <v>9.5</v>
      </c>
      <c r="L96" s="8" t="n">
        <v>5.8153</v>
      </c>
      <c r="M96" s="5" t="n"/>
    </row>
    <row r="97">
      <c r="A97" s="9" t="inlineStr">
        <is>
          <t>WAREHOUSE TOTALS</t>
        </is>
      </c>
      <c r="B97" s="9" t="n"/>
      <c r="C97" s="10" t="n">
        <v>197501.99</v>
      </c>
      <c r="D97" s="10" t="n">
        <v>650.92</v>
      </c>
      <c r="E97" s="9" t="n"/>
      <c r="F97" s="9" t="n"/>
      <c r="G97" s="9" t="n"/>
      <c r="H97" s="9" t="n"/>
      <c r="I97" s="9" t="inlineStr">
        <is>
          <t>$199,599.70</t>
        </is>
      </c>
      <c r="J97" s="9" t="inlineStr">
        <is>
          <t>$106,144.46</t>
        </is>
      </c>
      <c r="K97" s="9" t="inlineStr">
        <is>
          <t>$6.34 blended</t>
        </is>
      </c>
      <c r="L97" s="9" t="n"/>
      <c r="M97" s="9" t="inlineStr">
        <is>
          <t>Warehouse totals per rent roll</t>
        </is>
      </c>
    </row>
    <row r="98">
      <c r="A98" s="9" t="inlineStr">
        <is>
          <t>BUILDING TOTAL (Office+Wse)</t>
        </is>
      </c>
      <c r="B98" s="9" t="n"/>
      <c r="C98" s="10" t="n">
        <v>215243.83</v>
      </c>
      <c r="D98" s="10" t="n">
        <v>1964.12</v>
      </c>
      <c r="E98" s="9" t="n"/>
      <c r="F98" s="9" t="n"/>
      <c r="G98" s="9" t="n"/>
      <c r="H98" s="9" t="n"/>
      <c r="I98" s="9" t="inlineStr">
        <is>
          <t>$215,743.84</t>
        </is>
      </c>
      <c r="J98" s="9" t="inlineStr">
        <is>
          <t>$113,598.48</t>
        </is>
      </c>
      <c r="K98" s="9" t="n"/>
      <c r="L98" s="9" t="n"/>
      <c r="M98" s="9" t="inlineStr">
        <is>
          <t>Building totals per rent roll</t>
        </is>
      </c>
    </row>
    <row r="99">
      <c r="A99" s="5" t="inlineStr">
        <is>
          <t>OUTSIDE/STORAGE</t>
        </is>
      </c>
      <c r="B99" s="5" t="inlineStr">
        <is>
          <t>Franklin - 5898 Franklin (10,000 SF)</t>
        </is>
      </c>
      <c r="C99" s="6" t="n">
        <v>10000</v>
      </c>
      <c r="D99" s="5" t="n"/>
      <c r="E99" s="5" t="inlineStr">
        <is>
          <t>Keith Werkheiser</t>
        </is>
      </c>
      <c r="F99" s="5" t="inlineStr">
        <is>
          <t>12/01/23</t>
        </is>
      </c>
      <c r="G99" s="5" t="inlineStr">
        <is>
          <t>mo to mo</t>
        </is>
      </c>
      <c r="H99" s="5" t="inlineStr">
        <is>
          <t>mo to mo</t>
        </is>
      </c>
      <c r="I99" s="7" t="n">
        <v>1225</v>
      </c>
      <c r="J99" s="5" t="n"/>
      <c r="K99" s="5" t="n"/>
      <c r="L99" s="5" t="n"/>
      <c r="M99" s="5" t="n"/>
    </row>
    <row r="100">
      <c r="A100" s="5" t="inlineStr">
        <is>
          <t>OUTSIDE/STORAGE</t>
        </is>
      </c>
      <c r="B100" s="5" t="inlineStr">
        <is>
          <t>Franklin - 5898 Franklin (6,375 SF)</t>
        </is>
      </c>
      <c r="C100" s="6" t="n">
        <v>6375</v>
      </c>
      <c r="D100" s="5" t="n"/>
      <c r="E100" s="5" t="inlineStr">
        <is>
          <t>Keith Werkheiser</t>
        </is>
      </c>
      <c r="F100" s="5" t="inlineStr">
        <is>
          <t>05/01/23</t>
        </is>
      </c>
      <c r="G100" s="5" t="inlineStr">
        <is>
          <t>04/30/24</t>
        </is>
      </c>
      <c r="H100" s="5" t="inlineStr">
        <is>
          <t>4/30/28</t>
        </is>
      </c>
      <c r="I100" s="7" t="n">
        <v>1275</v>
      </c>
      <c r="J100" s="5" t="n"/>
      <c r="K100" s="5" t="n"/>
      <c r="L100" s="5" t="n"/>
      <c r="M100" s="5" t="n"/>
    </row>
    <row r="101">
      <c r="A101" s="5" t="inlineStr">
        <is>
          <t>OUTSIDE/STORAGE</t>
        </is>
      </c>
      <c r="B101" s="5" t="inlineStr">
        <is>
          <t>Franklin (500 SF)</t>
        </is>
      </c>
      <c r="C101" s="6" t="n">
        <v>500</v>
      </c>
      <c r="D101" s="5" t="n"/>
      <c r="E101" s="5" t="inlineStr">
        <is>
          <t>Colorado Construction Cleaning</t>
        </is>
      </c>
      <c r="F101" s="5" t="inlineStr">
        <is>
          <t>03/01/22</t>
        </is>
      </c>
      <c r="G101" s="5" t="inlineStr">
        <is>
          <t>mo to mo</t>
        </is>
      </c>
      <c r="H101" s="5" t="n"/>
      <c r="I101" s="5" t="n"/>
      <c r="J101" s="5" t="n"/>
      <c r="K101" s="5" t="n"/>
      <c r="L101" s="5" t="n"/>
      <c r="M101" s="5" t="n"/>
    </row>
    <row r="102">
      <c r="A102" s="5" t="inlineStr">
        <is>
          <t>OUTSIDE/STORAGE</t>
        </is>
      </c>
      <c r="B102" s="5" t="inlineStr">
        <is>
          <t>1900 E. 58th (1,000 SF)</t>
        </is>
      </c>
      <c r="C102" s="6" t="n">
        <v>1000</v>
      </c>
      <c r="D102" s="5" t="n"/>
      <c r="E102" s="5" t="inlineStr">
        <is>
          <t>P&amp;H Equipment</t>
        </is>
      </c>
      <c r="F102" s="5" t="n"/>
      <c r="G102" s="5" t="n"/>
      <c r="H102" s="5" t="n"/>
      <c r="I102" s="5" t="n"/>
      <c r="J102" s="5" t="n"/>
      <c r="K102" s="5" t="n"/>
      <c r="L102" s="5" t="n"/>
      <c r="M102" s="5" t="n"/>
    </row>
    <row r="103">
      <c r="A103" s="5" t="inlineStr">
        <is>
          <t>OUTSIDE/STORAGE</t>
        </is>
      </c>
      <c r="B103" s="5" t="inlineStr">
        <is>
          <t>Mapleton (1,000 SF)</t>
        </is>
      </c>
      <c r="C103" s="6" t="n">
        <v>1000</v>
      </c>
      <c r="D103" s="5" t="n"/>
      <c r="E103" s="5" t="inlineStr">
        <is>
          <t>P&amp;H Equipment</t>
        </is>
      </c>
      <c r="F103" s="5" t="n"/>
      <c r="G103" s="5" t="n"/>
      <c r="H103" s="5" t="n"/>
      <c r="I103" s="5" t="n"/>
      <c r="J103" s="5" t="n"/>
      <c r="K103" s="5" t="n"/>
      <c r="L103" s="5" t="n"/>
      <c r="M103" s="5" t="n"/>
    </row>
    <row r="104">
      <c r="A104" s="5" t="inlineStr">
        <is>
          <t>OUTSIDE/STORAGE</t>
        </is>
      </c>
      <c r="B104" s="5" t="inlineStr">
        <is>
          <t>Hillside B - 5952 Franklin (17,447.77 SF)</t>
        </is>
      </c>
      <c r="C104" s="6" t="n">
        <v>17447.77</v>
      </c>
      <c r="D104" s="5" t="n"/>
      <c r="E104" s="5" t="inlineStr">
        <is>
          <t>Lobos Structures, LLC.</t>
        </is>
      </c>
      <c r="F104" s="5" t="inlineStr">
        <is>
          <t>07/01/23</t>
        </is>
      </c>
      <c r="G104" s="5" t="inlineStr">
        <is>
          <t>06/30/24</t>
        </is>
      </c>
      <c r="H104" s="5" t="inlineStr">
        <is>
          <t>6/30/24</t>
        </is>
      </c>
      <c r="I104" s="7" t="n">
        <v>363.49</v>
      </c>
      <c r="J104" s="5" t="n"/>
      <c r="K104" s="5" t="n"/>
      <c r="L104" s="5" t="n"/>
      <c r="M104" s="5" t="n"/>
    </row>
    <row r="105">
      <c r="A105" s="5" t="inlineStr">
        <is>
          <t>OUTSIDE/STORAGE</t>
        </is>
      </c>
      <c r="B105" s="5" t="inlineStr">
        <is>
          <t>Hillside B - 5952 Franklin (17,447.77 SF) #2</t>
        </is>
      </c>
      <c r="C105" s="6" t="n">
        <v>17447.77</v>
      </c>
      <c r="D105" s="5" t="n"/>
      <c r="E105" s="5" t="inlineStr">
        <is>
          <t>Lobos Structures, LLC.</t>
        </is>
      </c>
      <c r="F105" s="5" t="inlineStr">
        <is>
          <t>07/01/23</t>
        </is>
      </c>
      <c r="G105" s="5" t="inlineStr">
        <is>
          <t>06/30/24</t>
        </is>
      </c>
      <c r="H105" s="5" t="inlineStr">
        <is>
          <t>6/30/24</t>
        </is>
      </c>
      <c r="I105" s="7" t="n">
        <v>363.49</v>
      </c>
      <c r="J105" s="5" t="n"/>
      <c r="K105" s="5" t="n"/>
      <c r="L105" s="5" t="n"/>
      <c r="M105" s="5" t="n"/>
    </row>
    <row r="106">
      <c r="A106" s="5" t="inlineStr">
        <is>
          <t>OUTSIDE/STORAGE</t>
        </is>
      </c>
      <c r="B106" s="5" t="inlineStr">
        <is>
          <t>Yard A (5,730 SF)</t>
        </is>
      </c>
      <c r="C106" s="6" t="n">
        <v>5730</v>
      </c>
      <c r="D106" s="5" t="n"/>
      <c r="E106" s="5" t="inlineStr">
        <is>
          <t>Happel &amp; Associates</t>
        </is>
      </c>
      <c r="F106" s="5" t="inlineStr">
        <is>
          <t>09/01/23</t>
        </is>
      </c>
      <c r="G106" s="5" t="inlineStr">
        <is>
          <t>08/31/24</t>
        </is>
      </c>
      <c r="H106" s="5" t="inlineStr">
        <is>
          <t>8/31/25</t>
        </is>
      </c>
      <c r="I106" s="7" t="n">
        <v>210.1</v>
      </c>
      <c r="J106" s="5" t="n"/>
      <c r="K106" s="5" t="n"/>
      <c r="L106" s="5" t="n"/>
      <c r="M106" s="5" t="n"/>
    </row>
    <row r="107">
      <c r="A107" s="5" t="inlineStr">
        <is>
          <t>OUTSIDE/STORAGE</t>
        </is>
      </c>
      <c r="B107" s="5" t="inlineStr">
        <is>
          <t>Yard C (17,000 SF)</t>
        </is>
      </c>
      <c r="C107" s="6" t="n">
        <v>17000</v>
      </c>
      <c r="D107" s="5" t="n"/>
      <c r="E107" s="5" t="inlineStr">
        <is>
          <t>Harlan</t>
        </is>
      </c>
      <c r="F107" s="5" t="inlineStr">
        <is>
          <t>05/31/24</t>
        </is>
      </c>
      <c r="G107" s="5" t="inlineStr">
        <is>
          <t>5/31/24</t>
        </is>
      </c>
      <c r="H107" s="5" t="n"/>
      <c r="I107" s="7" t="n">
        <v>395.44</v>
      </c>
      <c r="J107" s="5" t="n"/>
      <c r="K107" s="5" t="n"/>
      <c r="L107" s="5" t="n"/>
      <c r="M107" s="5" t="n"/>
    </row>
    <row r="108">
      <c r="A108" s="5" t="inlineStr">
        <is>
          <t>OUTSIDE/STORAGE</t>
        </is>
      </c>
      <c r="B108" s="5" t="inlineStr">
        <is>
          <t>Yard C (5,000 SF)</t>
        </is>
      </c>
      <c r="C108" s="6" t="n">
        <v>5000</v>
      </c>
      <c r="D108" s="5" t="n"/>
      <c r="E108" s="5" t="inlineStr">
        <is>
          <t>P&amp;H Equipment</t>
        </is>
      </c>
      <c r="F108" s="5" t="inlineStr">
        <is>
          <t>09/01/23</t>
        </is>
      </c>
      <c r="G108" s="5" t="inlineStr">
        <is>
          <t>08/31/24</t>
        </is>
      </c>
      <c r="H108" s="5" t="n"/>
      <c r="I108" s="7" t="n">
        <v>104.16</v>
      </c>
      <c r="J108" s="5" t="n"/>
      <c r="K108" s="5" t="n"/>
      <c r="L108" s="5" t="n"/>
      <c r="M108" s="5" t="inlineStr">
        <is>
          <t>All of P&amp;H under one yard, D</t>
        </is>
      </c>
    </row>
    <row r="109">
      <c r="A109" s="5" t="inlineStr">
        <is>
          <t>OUTSIDE/STORAGE</t>
        </is>
      </c>
      <c r="B109" s="5" t="inlineStr">
        <is>
          <t>Yard D (17,825 SF)</t>
        </is>
      </c>
      <c r="C109" s="6" t="n">
        <v>17825</v>
      </c>
      <c r="D109" s="5" t="n"/>
      <c r="E109" s="5" t="inlineStr">
        <is>
          <t>P &amp; H Equipment (clean dirt)</t>
        </is>
      </c>
      <c r="F109" s="5" t="inlineStr">
        <is>
          <t>09/01/23</t>
        </is>
      </c>
      <c r="G109" s="5" t="inlineStr">
        <is>
          <t>08/31/24</t>
        </is>
      </c>
      <c r="H109" s="5" t="inlineStr">
        <is>
          <t>8/31/26</t>
        </is>
      </c>
      <c r="I109" s="7" t="n">
        <v>2499.86</v>
      </c>
      <c r="J109" s="5" t="n"/>
      <c r="K109" s="5" t="n"/>
      <c r="L109" s="5" t="n"/>
      <c r="M109" s="5" t="n"/>
    </row>
    <row r="110">
      <c r="A110" s="5" t="inlineStr">
        <is>
          <t>OUTSIDE/STORAGE</t>
        </is>
      </c>
      <c r="B110" s="5" t="inlineStr">
        <is>
          <t>Yard E (14,500 SF)</t>
        </is>
      </c>
      <c r="C110" s="6" t="n">
        <v>14500</v>
      </c>
      <c r="D110" s="5" t="n"/>
      <c r="E110" s="5" t="inlineStr">
        <is>
          <t>P &amp; H Equipment (4 trucks)</t>
        </is>
      </c>
      <c r="F110" s="5" t="inlineStr">
        <is>
          <t>09/01/23</t>
        </is>
      </c>
      <c r="G110" s="5" t="inlineStr">
        <is>
          <t>08/31/24</t>
        </is>
      </c>
      <c r="H110" s="5" t="inlineStr">
        <is>
          <t>8/31/26</t>
        </is>
      </c>
      <c r="I110" s="5" t="n"/>
      <c r="J110" s="5" t="n"/>
      <c r="K110" s="5" t="n"/>
      <c r="L110" s="5" t="n"/>
      <c r="M110" s="5" t="n"/>
    </row>
    <row r="111">
      <c r="A111" s="5" t="inlineStr">
        <is>
          <t>OUTSIDE/STORAGE</t>
        </is>
      </c>
      <c r="B111" s="5" t="inlineStr">
        <is>
          <t>Yard F (29,338 SF)</t>
        </is>
      </c>
      <c r="C111" s="6" t="n">
        <v>29338</v>
      </c>
      <c r="D111" s="5" t="n"/>
      <c r="E111" s="5" t="inlineStr">
        <is>
          <t>P&amp;H Equipment</t>
        </is>
      </c>
      <c r="F111" s="5" t="inlineStr">
        <is>
          <t>09/01/23</t>
        </is>
      </c>
      <c r="G111" s="5" t="inlineStr">
        <is>
          <t>08/31/24</t>
        </is>
      </c>
      <c r="H111" s="5" t="inlineStr">
        <is>
          <t>8/31/26</t>
        </is>
      </c>
      <c r="I111" s="5" t="n"/>
      <c r="J111" s="5" t="n"/>
      <c r="K111" s="5" t="n"/>
      <c r="L111" s="5" t="n"/>
      <c r="M111" s="5" t="n"/>
    </row>
    <row r="112">
      <c r="A112" s="5" t="inlineStr">
        <is>
          <t>OUTSIDE/STORAGE</t>
        </is>
      </c>
      <c r="B112" s="5" t="inlineStr">
        <is>
          <t>Yard G (6,375 SF)</t>
        </is>
      </c>
      <c r="C112" s="5" t="n"/>
      <c r="D112" s="6" t="n">
        <v>6375</v>
      </c>
      <c r="E112" s="5" t="inlineStr">
        <is>
          <t>Vacant</t>
        </is>
      </c>
      <c r="F112" s="5" t="n"/>
      <c r="G112" s="5" t="n"/>
      <c r="H112" s="5" t="n"/>
      <c r="I112" s="5" t="n"/>
      <c r="J112" s="5" t="n"/>
      <c r="K112" s="5" t="n"/>
      <c r="L112" s="5" t="n"/>
      <c r="M112" s="5" t="n"/>
    </row>
    <row r="113">
      <c r="A113" s="9" t="inlineStr">
        <is>
          <t>OUTSIDE/STORAGE TOTALS</t>
        </is>
      </c>
      <c r="B113" s="9" t="n"/>
      <c r="C113" s="10" t="n">
        <v>59500.54</v>
      </c>
      <c r="D113" s="10" t="n">
        <v>0</v>
      </c>
      <c r="E113" s="9" t="n"/>
      <c r="F113" s="9" t="n"/>
      <c r="G113" s="9" t="n"/>
      <c r="H113" s="9" t="n"/>
      <c r="I113" s="9" t="inlineStr">
        <is>
          <t>$3,437.08</t>
        </is>
      </c>
      <c r="J113" s="9" t="n"/>
      <c r="K113" s="9" t="n"/>
      <c r="L113" s="9" t="n"/>
      <c r="M113" s="9" t="inlineStr">
        <is>
          <t>Outside/storage totals per rent roll</t>
        </is>
      </c>
    </row>
    <row r="114">
      <c r="A114" s="9" t="inlineStr">
        <is>
          <t>PROJECT TOTALS</t>
        </is>
      </c>
      <c r="B114" s="9" t="n"/>
      <c r="C114" s="10" t="n">
        <v>274744.37</v>
      </c>
      <c r="D114" s="10" t="n">
        <v>1964.12</v>
      </c>
      <c r="E114" s="9" t="n"/>
      <c r="F114" s="9" t="n"/>
      <c r="G114" s="9" t="n"/>
      <c r="H114" s="9" t="n"/>
      <c r="I114" s="9" t="inlineStr">
        <is>
          <t>$219,180.92</t>
        </is>
      </c>
      <c r="J114" s="9" t="inlineStr">
        <is>
          <t>$113,598.48</t>
        </is>
      </c>
      <c r="K114" s="9" t="n"/>
      <c r="L114" s="9" t="n"/>
      <c r="M114" s="9" t="inlineStr">
        <is>
          <t>Project (bldg+outside) totals per rent roll</t>
        </is>
      </c>
    </row>
    <row r="115">
      <c r="A115" s="5" t="inlineStr">
        <is>
          <t>BASEMENT (5800)</t>
        </is>
      </c>
      <c r="B115" s="5" t="inlineStr">
        <is>
          <t>Accordian room</t>
        </is>
      </c>
      <c r="C115" s="6" t="n">
        <v>342.25</v>
      </c>
      <c r="D115" s="5" t="n"/>
      <c r="E115" s="5" t="inlineStr">
        <is>
          <t>Vacant</t>
        </is>
      </c>
      <c r="F115" s="5" t="n"/>
      <c r="G115" s="5" t="n"/>
      <c r="H115" s="5" t="n"/>
      <c r="I115" s="5" t="n"/>
      <c r="J115" s="5" t="n"/>
      <c r="K115" s="5" t="n"/>
      <c r="L115" s="5" t="n"/>
      <c r="M115" s="5" t="n"/>
    </row>
    <row r="116">
      <c r="A116" s="5" t="inlineStr">
        <is>
          <t>BASEMENT (5800)</t>
        </is>
      </c>
      <c r="B116" s="5" t="inlineStr">
        <is>
          <t>(50 SF)</t>
        </is>
      </c>
      <c r="C116" s="6" t="n">
        <v>50</v>
      </c>
      <c r="D116" s="5" t="n"/>
      <c r="E116" s="5" t="inlineStr">
        <is>
          <t>Charles Pressley</t>
        </is>
      </c>
      <c r="F116" s="5" t="inlineStr">
        <is>
          <t>06/30/23</t>
        </is>
      </c>
      <c r="G116" s="5" t="inlineStr">
        <is>
          <t>06/30/24</t>
        </is>
      </c>
      <c r="H116" s="5" t="n"/>
      <c r="I116" s="7" t="n">
        <v>113</v>
      </c>
      <c r="J116" s="5" t="n"/>
      <c r="K116" s="5" t="n"/>
      <c r="L116" s="5" t="n"/>
      <c r="M116" s="5" t="n"/>
    </row>
    <row r="117">
      <c r="A117" s="5" t="inlineStr">
        <is>
          <t>BASEMENT (5800)</t>
        </is>
      </c>
      <c r="B117" s="5" t="inlineStr">
        <is>
          <t>(250 SF)</t>
        </is>
      </c>
      <c r="C117" s="6" t="n">
        <v>250</v>
      </c>
      <c r="D117" s="5" t="n"/>
      <c r="E117" s="5" t="inlineStr">
        <is>
          <t>S&amp;R Environmental Consulting</t>
        </is>
      </c>
      <c r="F117" s="5" t="n"/>
      <c r="G117" s="5" t="inlineStr">
        <is>
          <t>11/30/23</t>
        </is>
      </c>
      <c r="H117" s="5" t="n"/>
      <c r="I117" s="7" t="n">
        <v>57</v>
      </c>
      <c r="J117" s="7" t="n">
        <v>0</v>
      </c>
      <c r="K117" s="5" t="n"/>
      <c r="L117" s="5" t="n"/>
      <c r="M117" s="5" t="n"/>
    </row>
    <row r="118">
      <c r="A118" s="5" t="inlineStr">
        <is>
          <t>BASEMENT (5800)</t>
        </is>
      </c>
      <c r="B118" s="5" t="inlineStr">
        <is>
          <t>(150 SF)</t>
        </is>
      </c>
      <c r="C118" s="6" t="n">
        <v>150</v>
      </c>
      <c r="D118" s="5" t="n"/>
      <c r="E118" s="5" t="inlineStr">
        <is>
          <t>Weil Construction</t>
        </is>
      </c>
      <c r="F118" s="5" t="inlineStr">
        <is>
          <t>09/01/22</t>
        </is>
      </c>
      <c r="G118" s="5" t="inlineStr">
        <is>
          <t>08/31/24</t>
        </is>
      </c>
      <c r="H118" s="5" t="inlineStr">
        <is>
          <t>8/31/24</t>
        </is>
      </c>
      <c r="I118" s="7" t="n">
        <v>71.06999999999999</v>
      </c>
      <c r="J118" s="5" t="n"/>
      <c r="K118" s="5" t="n"/>
      <c r="L118" s="5" t="n"/>
      <c r="M118" s="5" t="n"/>
    </row>
    <row r="119">
      <c r="A119" s="5" t="inlineStr">
        <is>
          <t>BASEMENT (5800)</t>
        </is>
      </c>
      <c r="B119" s="5" t="inlineStr">
        <is>
          <t>(50 SF)</t>
        </is>
      </c>
      <c r="C119" s="5" t="n"/>
      <c r="D119" s="6" t="n">
        <v>50</v>
      </c>
      <c r="E119" s="5" t="inlineStr">
        <is>
          <t>Vacant</t>
        </is>
      </c>
      <c r="F119" s="5" t="n"/>
      <c r="G119" s="5" t="n"/>
      <c r="H119" s="5" t="n"/>
      <c r="I119" s="5" t="n"/>
      <c r="J119" s="5" t="n"/>
      <c r="K119" s="5" t="n"/>
      <c r="L119" s="5" t="n"/>
      <c r="M119" s="5" t="n"/>
    </row>
    <row r="120">
      <c r="A120" s="5" t="inlineStr">
        <is>
          <t>BASEMENT (5800)</t>
        </is>
      </c>
      <c r="B120" s="5" t="inlineStr">
        <is>
          <t>(1,750 SF)</t>
        </is>
      </c>
      <c r="C120" s="6" t="n">
        <v>1750</v>
      </c>
      <c r="D120" s="5" t="n"/>
      <c r="E120" s="5" t="inlineStr">
        <is>
          <t>Nikki's Costume Closet</t>
        </is>
      </c>
      <c r="F120" s="5" t="inlineStr">
        <is>
          <t>10/01/21</t>
        </is>
      </c>
      <c r="G120" s="5" t="inlineStr">
        <is>
          <t>9/30/2023</t>
        </is>
      </c>
      <c r="H120" s="5" t="inlineStr">
        <is>
          <t>9/30/23</t>
        </is>
      </c>
      <c r="I120" s="7" t="n">
        <v>993.4</v>
      </c>
      <c r="J120" s="5" t="n"/>
      <c r="K120" s="5" t="n"/>
      <c r="L120" s="5" t="n"/>
      <c r="M120" s="5" t="inlineStr">
        <is>
          <t>Perpetual renewal at 1.5%/yr</t>
        </is>
      </c>
    </row>
    <row r="121">
      <c r="A121" s="9" t="inlineStr">
        <is>
          <t>BASEMENT TOTALS</t>
        </is>
      </c>
      <c r="B121" s="9" t="n"/>
      <c r="C121" s="10" t="n">
        <v>2200</v>
      </c>
      <c r="D121" s="10" t="n">
        <v>392.25</v>
      </c>
      <c r="E121" s="9" t="n"/>
      <c r="F121" s="9" t="n"/>
      <c r="G121" s="9" t="n"/>
      <c r="H121" s="9" t="n"/>
      <c r="I121" s="9" t="inlineStr">
        <is>
          <t>$220,174.32</t>
        </is>
      </c>
      <c r="J121" s="9" t="inlineStr">
        <is>
          <t>$113,598.48</t>
        </is>
      </c>
      <c r="K121" s="9" t="n"/>
      <c r="L121" s="9" t="n"/>
      <c r="M121" s="9" t="inlineStr">
        <is>
          <t>Grand rent roll totals (incl. basement) per rent roll</t>
        </is>
      </c>
    </row>
    <row r="123">
      <c r="A123" s="11" t="inlineStr">
        <is>
          <t>OCCUPANCY SUMMARY (per rent roll)</t>
        </is>
      </c>
    </row>
    <row r="124" ht="25.5" customHeight="1" s="66">
      <c r="A124" s="4" t="inlineStr">
        <is>
          <t>Category</t>
        </is>
      </c>
      <c r="B124" s="4" t="inlineStr">
        <is>
          <t>Total SF</t>
        </is>
      </c>
      <c r="C124" s="4" t="inlineStr">
        <is>
          <t>Vacant SF</t>
        </is>
      </c>
      <c r="D124" s="4" t="inlineStr">
        <is>
          <t>Occupied SF</t>
        </is>
      </c>
      <c r="E124" s="4" t="inlineStr">
        <is>
          <t>% Vacant</t>
        </is>
      </c>
      <c r="F124" s="4" t="inlineStr">
        <is>
          <t>% Occupied</t>
        </is>
      </c>
    </row>
    <row r="125">
      <c r="A125" s="5" t="inlineStr">
        <is>
          <t>Office (5800/5802)</t>
        </is>
      </c>
      <c r="B125" s="6" t="n">
        <v>19055.04</v>
      </c>
      <c r="C125" s="6" t="n">
        <v>1313.2</v>
      </c>
      <c r="D125" s="6" t="n">
        <v>17741.84</v>
      </c>
      <c r="E125" s="5" t="inlineStr">
        <is>
          <t>6.89%</t>
        </is>
      </c>
      <c r="F125" s="5" t="inlineStr">
        <is>
          <t>93.11%</t>
        </is>
      </c>
    </row>
    <row r="126">
      <c r="A126" s="5" t="inlineStr">
        <is>
          <t>Warehouse</t>
        </is>
      </c>
      <c r="B126" s="6" t="n">
        <v>198152.91</v>
      </c>
      <c r="C126" s="6" t="n">
        <v>650.92</v>
      </c>
      <c r="D126" s="6" t="n">
        <v>197501.99</v>
      </c>
      <c r="E126" s="5" t="inlineStr">
        <is>
          <t>0.33%</t>
        </is>
      </c>
      <c r="F126" s="5" t="inlineStr">
        <is>
          <t>99.67%</t>
        </is>
      </c>
    </row>
    <row r="127">
      <c r="A127" s="5" t="inlineStr">
        <is>
          <t>Building Total</t>
        </is>
      </c>
      <c r="B127" s="6" t="n">
        <v>217207.95</v>
      </c>
      <c r="C127" s="6" t="n">
        <v>1964.12</v>
      </c>
      <c r="D127" s="6" t="n">
        <v>215243.83</v>
      </c>
      <c r="E127" s="5" t="inlineStr">
        <is>
          <t>0.90%</t>
        </is>
      </c>
      <c r="F127" s="5" t="inlineStr">
        <is>
          <t>99.10%</t>
        </is>
      </c>
    </row>
    <row r="128">
      <c r="A128" s="5" t="inlineStr">
        <is>
          <t>Outside/Storage</t>
        </is>
      </c>
      <c r="B128" s="6" t="n">
        <v>59500.54</v>
      </c>
      <c r="C128" s="6" t="n">
        <v>0</v>
      </c>
      <c r="D128" s="6" t="n">
        <v>59500.54</v>
      </c>
      <c r="E128" s="5" t="inlineStr">
        <is>
          <t>0.00%</t>
        </is>
      </c>
      <c r="F128" s="5" t="inlineStr">
        <is>
          <t>100.00%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pane ySplit="5" topLeftCell="A90" activePane="bottomLeft" state="frozen"/>
      <selection pane="bottomLeft" activeCell="A1" sqref="A1"/>
    </sheetView>
  </sheetViews>
  <sheetFormatPr baseColWidth="8" defaultRowHeight="15"/>
  <cols>
    <col width="22" customWidth="1" style="66" min="1" max="1"/>
    <col width="14" customWidth="1" style="66" min="2" max="2"/>
    <col width="11" customWidth="1" style="66" min="3" max="4"/>
    <col width="32" customWidth="1" style="66" min="5" max="5"/>
    <col width="14" customWidth="1" style="66" min="6" max="7"/>
    <col width="20" customWidth="1" style="66" min="8" max="8"/>
    <col width="14" customWidth="1" style="66" min="9" max="10"/>
    <col width="13" customWidth="1" style="66" min="11" max="12"/>
    <col width="42" customWidth="1" style="66" min="13" max="13"/>
  </cols>
  <sheetData>
    <row r="1" ht="18" customHeight="1" s="66">
      <c r="A1" s="1" t="inlineStr">
        <is>
          <t>CityView Industrial Park - Rent Roll (Rent Roll - Jun 2023)</t>
        </is>
      </c>
    </row>
    <row r="2">
      <c r="A2" s="3" t="inlineStr">
        <is>
          <t>Source rent roll dated: May 19, 2023 (for June 2023)</t>
        </is>
      </c>
    </row>
    <row r="3">
      <c r="A3" s="3" t="inlineStr">
        <is>
          <t>Source: Sterling Property Tax Specialists appeal package (Exhibit F), Adams County 2026 NOV protest</t>
        </is>
      </c>
    </row>
    <row r="5" ht="25.5" customHeight="1" s="66">
      <c r="A5" s="4" t="inlineStr">
        <is>
          <t>Building/Unit Group</t>
        </is>
      </c>
      <c r="B5" s="4" t="inlineStr">
        <is>
          <t>Space</t>
        </is>
      </c>
      <c r="C5" s="4" t="inlineStr">
        <is>
          <t>Leased SF</t>
        </is>
      </c>
      <c r="D5" s="4" t="inlineStr">
        <is>
          <t>Vacant SF</t>
        </is>
      </c>
      <c r="E5" s="4" t="inlineStr">
        <is>
          <t>Tenant</t>
        </is>
      </c>
      <c r="F5" s="4" t="inlineStr">
        <is>
          <t>Lease Start</t>
        </is>
      </c>
      <c r="G5" s="4" t="inlineStr">
        <is>
          <t>Term Expires</t>
        </is>
      </c>
      <c r="H5" s="4" t="inlineStr">
        <is>
          <t>Renewal/Option Expires</t>
        </is>
      </c>
      <c r="I5" s="4" t="inlineStr">
        <is>
          <t>Total Monthly Rent</t>
        </is>
      </c>
      <c r="J5" s="4" t="inlineStr">
        <is>
          <t>Base Monthly Rent</t>
        </is>
      </c>
      <c r="K5" s="4" t="inlineStr">
        <is>
          <t>Annual Rate PSF</t>
        </is>
      </c>
      <c r="L5" s="4" t="inlineStr">
        <is>
          <t>CAM PSF (Annual)</t>
        </is>
      </c>
      <c r="M5" s="4" t="inlineStr">
        <is>
          <t>Notes</t>
        </is>
      </c>
    </row>
    <row r="6">
      <c r="A6" s="5" t="inlineStr">
        <is>
          <t>5800</t>
        </is>
      </c>
      <c r="B6" s="5" t="inlineStr">
        <is>
          <t>100</t>
        </is>
      </c>
      <c r="C6" s="6" t="n">
        <v>500</v>
      </c>
      <c r="D6" s="5" t="n"/>
      <c r="E6" s="5" t="inlineStr">
        <is>
          <t>CVP Management Office</t>
        </is>
      </c>
      <c r="F6" s="5" t="n"/>
      <c r="G6" s="5" t="n"/>
      <c r="H6" s="5" t="n"/>
      <c r="I6" s="5" t="n"/>
      <c r="J6" s="5" t="n"/>
      <c r="K6" s="5" t="n"/>
      <c r="L6" s="5" t="n"/>
      <c r="M6" s="5" t="inlineStr">
        <is>
          <t>Management office - no rent</t>
        </is>
      </c>
    </row>
    <row r="7">
      <c r="A7" s="5" t="inlineStr">
        <is>
          <t>5800</t>
        </is>
      </c>
      <c r="B7" s="5" t="inlineStr">
        <is>
          <t>101</t>
        </is>
      </c>
      <c r="C7" s="6" t="n">
        <v>1048</v>
      </c>
      <c r="D7" s="5" t="n"/>
      <c r="E7" s="5" t="inlineStr">
        <is>
          <t>MR Solutions</t>
        </is>
      </c>
      <c r="F7" s="5" t="inlineStr">
        <is>
          <t>08/01/22</t>
        </is>
      </c>
      <c r="G7" s="5" t="inlineStr">
        <is>
          <t>7/31/23</t>
        </is>
      </c>
      <c r="H7" s="5" t="inlineStr">
        <is>
          <t>7/31/23</t>
        </is>
      </c>
      <c r="I7" s="7" t="n">
        <v>1785.27</v>
      </c>
      <c r="J7" s="7" t="n">
        <v>1026.17</v>
      </c>
      <c r="K7" s="8" t="n">
        <v>11.75</v>
      </c>
      <c r="L7" s="8" t="n">
        <v>8.692</v>
      </c>
      <c r="M7" s="5" t="inlineStr">
        <is>
          <t>Office only</t>
        </is>
      </c>
    </row>
    <row r="8">
      <c r="A8" s="5" t="inlineStr">
        <is>
          <t>5800</t>
        </is>
      </c>
      <c r="B8" s="5" t="inlineStr">
        <is>
          <t>102</t>
        </is>
      </c>
      <c r="C8" s="6" t="n">
        <v>960</v>
      </c>
      <c r="D8" s="5" t="n"/>
      <c r="E8" s="5" t="inlineStr">
        <is>
          <t>R. Baker</t>
        </is>
      </c>
      <c r="F8" s="5" t="inlineStr">
        <is>
          <t>09/01/22</t>
        </is>
      </c>
      <c r="G8" s="5" t="inlineStr">
        <is>
          <t>06/30/23</t>
        </is>
      </c>
      <c r="H8" s="5" t="inlineStr">
        <is>
          <t>6/30/23</t>
        </is>
      </c>
      <c r="I8" s="7" t="n">
        <v>1477.76</v>
      </c>
      <c r="J8" s="7" t="n">
        <v>782.4</v>
      </c>
      <c r="K8" s="8" t="n">
        <v>9.779999999999999</v>
      </c>
      <c r="L8" s="8" t="n">
        <v>8.692</v>
      </c>
      <c r="M8" s="5" t="inlineStr">
        <is>
          <t>Month-to-month lease</t>
        </is>
      </c>
    </row>
    <row r="9">
      <c r="A9" s="5" t="inlineStr">
        <is>
          <t>5800</t>
        </is>
      </c>
      <c r="B9" s="5" t="inlineStr">
        <is>
          <t>104A</t>
        </is>
      </c>
      <c r="C9" s="5" t="n"/>
      <c r="D9" s="6" t="n">
        <v>121</v>
      </c>
      <c r="E9" s="5" t="inlineStr">
        <is>
          <t>Vacant</t>
        </is>
      </c>
      <c r="F9" s="5" t="n"/>
      <c r="G9" s="5" t="n"/>
      <c r="H9" s="5" t="n"/>
      <c r="I9" s="5" t="n"/>
      <c r="J9" s="5" t="n"/>
      <c r="K9" s="5" t="n"/>
      <c r="L9" s="5" t="n"/>
      <c r="M9" s="5" t="n"/>
    </row>
    <row r="10">
      <c r="A10" s="5" t="inlineStr">
        <is>
          <t>5800</t>
        </is>
      </c>
      <c r="B10" s="5" t="inlineStr">
        <is>
          <t>104B</t>
        </is>
      </c>
      <c r="C10" s="5" t="n"/>
      <c r="D10" s="6" t="n">
        <v>121</v>
      </c>
      <c r="E10" s="5" t="inlineStr">
        <is>
          <t>Vacant</t>
        </is>
      </c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A11" s="5" t="inlineStr">
        <is>
          <t>5800</t>
        </is>
      </c>
      <c r="B11" s="5" t="inlineStr">
        <is>
          <t>104C</t>
        </is>
      </c>
      <c r="C11" s="5" t="n"/>
      <c r="D11" s="6" t="n">
        <v>121</v>
      </c>
      <c r="E11" s="5" t="inlineStr">
        <is>
          <t>Vacant</t>
        </is>
      </c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A12" s="5" t="inlineStr">
        <is>
          <t>5800</t>
        </is>
      </c>
      <c r="B12" s="5" t="inlineStr">
        <is>
          <t>104</t>
        </is>
      </c>
      <c r="C12" s="6" t="n">
        <v>722</v>
      </c>
      <c r="D12" s="5" t="n"/>
      <c r="E12" s="5" t="inlineStr">
        <is>
          <t>Training Room 103</t>
        </is>
      </c>
      <c r="F12" s="5" t="n"/>
      <c r="G12" s="5" t="n"/>
      <c r="H12" s="5" t="n"/>
      <c r="I12" s="5" t="n"/>
      <c r="J12" s="5" t="n"/>
      <c r="K12" s="5" t="n"/>
      <c r="L12" s="5" t="n"/>
      <c r="M12" s="5" t="n"/>
    </row>
    <row r="13">
      <c r="A13" s="5" t="inlineStr">
        <is>
          <t>5800</t>
        </is>
      </c>
      <c r="B13" s="5" t="inlineStr">
        <is>
          <t>CA</t>
        </is>
      </c>
      <c r="C13" s="6" t="n">
        <v>1327.88</v>
      </c>
      <c r="D13" s="5" t="n"/>
      <c r="E13" s="5" t="inlineStr">
        <is>
          <t>Common Area</t>
        </is>
      </c>
      <c r="F13" s="5" t="n"/>
      <c r="G13" s="5" t="n"/>
      <c r="H13" s="5" t="n"/>
      <c r="I13" s="5" t="n"/>
      <c r="J13" s="5" t="n"/>
      <c r="K13" s="5" t="n"/>
      <c r="L13" s="5" t="n"/>
      <c r="M13" s="5" t="n"/>
    </row>
    <row r="14">
      <c r="A14" s="5" t="inlineStr">
        <is>
          <t>5800</t>
        </is>
      </c>
      <c r="B14" s="5" t="inlineStr">
        <is>
          <t>A</t>
        </is>
      </c>
      <c r="C14" s="6" t="n">
        <v>196</v>
      </c>
      <c r="D14" s="5" t="n"/>
      <c r="E14" s="5" t="inlineStr">
        <is>
          <t>STAT Medical Resources, LLC</t>
        </is>
      </c>
      <c r="F14" s="5" t="inlineStr">
        <is>
          <t>12/01/22</t>
        </is>
      </c>
      <c r="G14" s="5" t="inlineStr">
        <is>
          <t>11/30/23</t>
        </is>
      </c>
      <c r="H14" s="5" t="inlineStr">
        <is>
          <t>11/30/23</t>
        </is>
      </c>
      <c r="I14" s="7" t="n">
        <v>560</v>
      </c>
      <c r="J14" s="5" t="n"/>
      <c r="K14" s="5" t="n"/>
      <c r="L14" s="5" t="n"/>
      <c r="M14" s="5" t="n"/>
    </row>
    <row r="15">
      <c r="A15" s="5" t="inlineStr">
        <is>
          <t>5800</t>
        </is>
      </c>
      <c r="B15" s="5" t="inlineStr">
        <is>
          <t>B</t>
        </is>
      </c>
      <c r="C15" s="6" t="n">
        <v>121</v>
      </c>
      <c r="D15" s="5" t="n"/>
      <c r="E15" s="5" t="inlineStr">
        <is>
          <t>Copper River Infrastructure</t>
        </is>
      </c>
      <c r="F15" s="5" t="inlineStr">
        <is>
          <t>12/01/22</t>
        </is>
      </c>
      <c r="G15" s="5" t="inlineStr">
        <is>
          <t>11/30/23</t>
        </is>
      </c>
      <c r="H15" s="5" t="inlineStr">
        <is>
          <t>11/30/23</t>
        </is>
      </c>
      <c r="I15" s="7" t="n">
        <v>252.08</v>
      </c>
      <c r="J15" s="5" t="n"/>
      <c r="K15" s="5" t="n"/>
      <c r="L15" s="5" t="n"/>
      <c r="M15" s="5" t="n"/>
    </row>
    <row r="16">
      <c r="A16" s="5" t="inlineStr">
        <is>
          <t>5800</t>
        </is>
      </c>
      <c r="B16" s="5" t="inlineStr">
        <is>
          <t>C</t>
        </is>
      </c>
      <c r="C16" s="6" t="n">
        <v>196</v>
      </c>
      <c r="D16" s="5" t="n"/>
      <c r="E16" s="5" t="inlineStr">
        <is>
          <t>WEIL Construction Inc.</t>
        </is>
      </c>
      <c r="F16" s="5" t="inlineStr">
        <is>
          <t>09/01/22</t>
        </is>
      </c>
      <c r="G16" s="5" t="inlineStr">
        <is>
          <t>08/31/23</t>
        </is>
      </c>
      <c r="H16" s="5" t="inlineStr">
        <is>
          <t>8/31/23</t>
        </is>
      </c>
      <c r="I16" s="7" t="n">
        <v>515</v>
      </c>
      <c r="J16" s="5" t="n"/>
      <c r="K16" s="5" t="n"/>
      <c r="L16" s="5" t="n"/>
      <c r="M16" s="5" t="n"/>
    </row>
    <row r="17">
      <c r="A17" s="5" t="inlineStr">
        <is>
          <t>5800</t>
        </is>
      </c>
      <c r="B17" s="5" t="inlineStr">
        <is>
          <t>D</t>
        </is>
      </c>
      <c r="C17" s="6" t="n">
        <v>121</v>
      </c>
      <c r="D17" s="5" t="n"/>
      <c r="E17" s="5" t="inlineStr">
        <is>
          <t>Vacant</t>
        </is>
      </c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A18" s="5" t="inlineStr">
        <is>
          <t>5800</t>
        </is>
      </c>
      <c r="B18" s="5" t="inlineStr">
        <is>
          <t>E</t>
        </is>
      </c>
      <c r="C18" s="5" t="n"/>
      <c r="D18" s="6" t="n">
        <v>196</v>
      </c>
      <c r="E18" s="5" t="inlineStr">
        <is>
          <t>Vacant</t>
        </is>
      </c>
      <c r="F18" s="5" t="n"/>
      <c r="G18" s="5" t="n"/>
      <c r="H18" s="5" t="n"/>
      <c r="I18" s="5" t="n"/>
      <c r="J18" s="5" t="n"/>
      <c r="K18" s="5" t="n"/>
      <c r="L18" s="5" t="n"/>
      <c r="M18" s="5" t="n"/>
    </row>
    <row r="19">
      <c r="A19" s="5" t="inlineStr">
        <is>
          <t>5800</t>
        </is>
      </c>
      <c r="B19" s="5" t="inlineStr">
        <is>
          <t>Copy Room</t>
        </is>
      </c>
      <c r="C19" s="6" t="n">
        <v>107.2</v>
      </c>
      <c r="D19" s="5" t="n"/>
      <c r="E19" s="5" t="inlineStr">
        <is>
          <t>Vacant</t>
        </is>
      </c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A20" s="5" t="inlineStr">
        <is>
          <t>5800</t>
        </is>
      </c>
      <c r="B20" s="5" t="inlineStr">
        <is>
          <t>106</t>
        </is>
      </c>
      <c r="C20" s="6" t="n">
        <v>706</v>
      </c>
      <c r="D20" s="5" t="n"/>
      <c r="E20" s="5" t="inlineStr">
        <is>
          <t>S&amp;R Environmental Consulting, Inc.</t>
        </is>
      </c>
      <c r="F20" s="5" t="inlineStr">
        <is>
          <t>12/01/22</t>
        </is>
      </c>
      <c r="G20" s="5" t="inlineStr">
        <is>
          <t>11/30/23</t>
        </is>
      </c>
      <c r="H20" s="5" t="inlineStr">
        <is>
          <t>11/30/23</t>
        </is>
      </c>
      <c r="I20" s="7" t="n">
        <v>1116.19</v>
      </c>
      <c r="J20" s="7" t="n">
        <v>604.8099999999999</v>
      </c>
      <c r="K20" s="8" t="n">
        <v>10.28</v>
      </c>
      <c r="L20" s="8" t="n">
        <v>8.692</v>
      </c>
      <c r="M20" s="5" t="n"/>
    </row>
    <row r="21">
      <c r="A21" s="5" t="inlineStr">
        <is>
          <t>5800</t>
        </is>
      </c>
      <c r="B21" s="5" t="inlineStr">
        <is>
          <t>201</t>
        </is>
      </c>
      <c r="C21" s="6" t="n">
        <v>2114.9</v>
      </c>
      <c r="D21" s="5" t="n"/>
      <c r="E21" s="5" t="inlineStr">
        <is>
          <t>Global IT Innovative Systems</t>
        </is>
      </c>
      <c r="F21" s="5" t="inlineStr">
        <is>
          <t>10/01/22</t>
        </is>
      </c>
      <c r="G21" s="5" t="inlineStr">
        <is>
          <t>09/30/23</t>
        </is>
      </c>
      <c r="H21" s="5" t="inlineStr">
        <is>
          <t>9/30/23</t>
        </is>
      </c>
      <c r="I21" s="7" t="n">
        <v>7009.95</v>
      </c>
      <c r="J21" s="7" t="n">
        <v>3525.89</v>
      </c>
      <c r="K21" s="8" t="n">
        <v>4.31</v>
      </c>
      <c r="L21" s="8" t="n">
        <v>4.25</v>
      </c>
      <c r="M21" s="5" t="n"/>
    </row>
    <row r="22">
      <c r="A22" s="5" t="inlineStr">
        <is>
          <t>5800</t>
        </is>
      </c>
      <c r="B22" s="5" t="inlineStr">
        <is>
          <t>201a</t>
        </is>
      </c>
      <c r="C22" s="6" t="n">
        <v>1385.1</v>
      </c>
      <c r="D22" s="5" t="n"/>
      <c r="E22" s="5" t="inlineStr">
        <is>
          <t>Global IT Innovative Systems</t>
        </is>
      </c>
      <c r="F22" s="5" t="n"/>
      <c r="G22" s="5" t="n"/>
      <c r="H22" s="5" t="n"/>
      <c r="I22" s="5" t="n"/>
      <c r="J22" s="5" t="n"/>
      <c r="K22" s="5" t="n"/>
      <c r="L22" s="5" t="n"/>
      <c r="M22" s="5" t="n"/>
    </row>
    <row r="23">
      <c r="A23" s="5" t="inlineStr">
        <is>
          <t>5800</t>
        </is>
      </c>
      <c r="B23" s="5" t="inlineStr">
        <is>
          <t>200, 202</t>
        </is>
      </c>
      <c r="C23" s="6" t="n">
        <v>3108.59</v>
      </c>
      <c r="D23" s="5" t="n"/>
      <c r="E23" s="5" t="inlineStr">
        <is>
          <t>Global IT Innovative Systems</t>
        </is>
      </c>
      <c r="F23" s="5" t="n"/>
      <c r="G23" s="5" t="n"/>
      <c r="H23" s="5" t="n"/>
      <c r="I23" s="5" t="n"/>
      <c r="J23" s="5" t="n"/>
      <c r="K23" s="5" t="n"/>
      <c r="L23" s="5" t="n"/>
      <c r="M23" s="5" t="n"/>
    </row>
    <row r="24">
      <c r="A24" s="5" t="inlineStr">
        <is>
          <t>5800</t>
        </is>
      </c>
      <c r="B24" s="5" t="inlineStr">
        <is>
          <t>CA</t>
        </is>
      </c>
      <c r="C24" s="6" t="n">
        <v>299.4</v>
      </c>
      <c r="D24" s="5" t="n"/>
      <c r="E24" s="5" t="inlineStr">
        <is>
          <t>Global IT Innovative Systems</t>
        </is>
      </c>
      <c r="F24" s="5" t="n"/>
      <c r="G24" s="5" t="n"/>
      <c r="H24" s="5" t="n"/>
      <c r="I24" s="5" t="n"/>
      <c r="J24" s="5" t="n"/>
      <c r="K24" s="5" t="n"/>
      <c r="L24" s="5" t="n"/>
      <c r="M24" s="5" t="n"/>
    </row>
    <row r="25">
      <c r="A25" s="5" t="inlineStr">
        <is>
          <t>5802</t>
        </is>
      </c>
      <c r="B25" s="5" t="inlineStr">
        <is>
          <t>107</t>
        </is>
      </c>
      <c r="C25" s="6" t="n">
        <v>2274</v>
      </c>
      <c r="D25" s="5" t="n"/>
      <c r="E25" s="5" t="inlineStr">
        <is>
          <t>Colorado Construction Cleaning, Inc.</t>
        </is>
      </c>
      <c r="F25" s="5" t="inlineStr">
        <is>
          <t>06/01/23</t>
        </is>
      </c>
      <c r="G25" s="5" t="inlineStr">
        <is>
          <t>05/31/24</t>
        </is>
      </c>
      <c r="H25" s="5" t="inlineStr">
        <is>
          <t>5/31/24</t>
        </is>
      </c>
      <c r="I25" s="7" t="n">
        <v>1986.96</v>
      </c>
      <c r="J25" s="7" t="n">
        <v>884.97</v>
      </c>
      <c r="K25" s="8" t="n">
        <v>4.67</v>
      </c>
      <c r="L25" s="8" t="n">
        <v>5.8153</v>
      </c>
      <c r="M25" s="5" t="n"/>
    </row>
    <row r="26">
      <c r="A26" s="5" t="inlineStr">
        <is>
          <t>5802</t>
        </is>
      </c>
      <c r="B26" s="5" t="inlineStr">
        <is>
          <t>203</t>
        </is>
      </c>
      <c r="C26" s="6" t="n">
        <v>380.25</v>
      </c>
      <c r="D26" s="5" t="n"/>
      <c r="E26" s="5" t="inlineStr">
        <is>
          <t>Global IT Innovative Systems</t>
        </is>
      </c>
      <c r="F26" s="5" t="n"/>
      <c r="G26" s="5" t="n"/>
      <c r="H26" s="5" t="n"/>
      <c r="I26" s="5" t="n"/>
      <c r="J26" s="5" t="n"/>
      <c r="K26" s="5" t="n"/>
      <c r="L26" s="5" t="n"/>
      <c r="M26" s="5" t="inlineStr">
        <is>
          <t>Input #'s manually</t>
        </is>
      </c>
    </row>
    <row r="27">
      <c r="A27" s="5" t="inlineStr">
        <is>
          <t>5802</t>
        </is>
      </c>
      <c r="B27" s="5" t="inlineStr">
        <is>
          <t>205</t>
        </is>
      </c>
      <c r="C27" s="6" t="n">
        <v>736</v>
      </c>
      <c r="D27" s="5" t="n"/>
      <c r="E27" s="5" t="inlineStr">
        <is>
          <t>Global IT Innovative Systems</t>
        </is>
      </c>
      <c r="F27" s="5" t="n"/>
      <c r="G27" s="5" t="n"/>
      <c r="H27" s="5" t="n"/>
      <c r="I27" s="5" t="n"/>
      <c r="J27" s="5" t="n"/>
      <c r="K27" s="5" t="n"/>
      <c r="L27" s="5" t="n"/>
      <c r="M27" s="5" t="inlineStr">
        <is>
          <t>No cleaning or supplies</t>
        </is>
      </c>
    </row>
    <row r="28">
      <c r="A28" s="5" t="inlineStr">
        <is>
          <t>5802</t>
        </is>
      </c>
      <c r="B28" s="5" t="inlineStr">
        <is>
          <t>204</t>
        </is>
      </c>
      <c r="C28" s="6" t="n">
        <v>713</v>
      </c>
      <c r="D28" s="5" t="n"/>
      <c r="E28" s="5" t="inlineStr">
        <is>
          <t>Global IT Innovative Systems</t>
        </is>
      </c>
      <c r="F28" s="5" t="n"/>
      <c r="G28" s="5" t="n"/>
      <c r="H28" s="5" t="n"/>
      <c r="I28" s="5" t="n"/>
      <c r="J28" s="5" t="n"/>
      <c r="K28" s="5" t="n"/>
      <c r="L28" s="5" t="n"/>
      <c r="M28" s="5" t="n"/>
    </row>
    <row r="29">
      <c r="A29" s="5" t="inlineStr">
        <is>
          <t>5802</t>
        </is>
      </c>
      <c r="B29" s="5" t="inlineStr">
        <is>
          <t>206</t>
        </is>
      </c>
      <c r="C29" s="6" t="n">
        <v>713</v>
      </c>
      <c r="D29" s="5" t="n"/>
      <c r="E29" s="5" t="inlineStr">
        <is>
          <t>Global IT Innovative Systems</t>
        </is>
      </c>
      <c r="F29" s="5" t="n"/>
      <c r="G29" s="5" t="n"/>
      <c r="H29" s="5" t="n"/>
      <c r="I29" s="5" t="n"/>
      <c r="J29" s="5" t="n"/>
      <c r="K29" s="5" t="n"/>
      <c r="L29" s="5" t="n"/>
      <c r="M29" s="5" t="n"/>
    </row>
    <row r="30">
      <c r="A30" s="5" t="inlineStr">
        <is>
          <t>5802</t>
        </is>
      </c>
      <c r="B30" s="5" t="inlineStr">
        <is>
          <t>Storage</t>
        </is>
      </c>
      <c r="C30" s="6" t="n">
        <v>75.59999999999999</v>
      </c>
      <c r="D30" s="5" t="n"/>
      <c r="E30" s="5" t="inlineStr">
        <is>
          <t>Global IT Innovative Systems</t>
        </is>
      </c>
      <c r="F30" s="5" t="n"/>
      <c r="G30" s="5" t="n"/>
      <c r="H30" s="5" t="n"/>
      <c r="I30" s="5" t="n"/>
      <c r="J30" s="5" t="n"/>
      <c r="K30" s="5" t="n"/>
      <c r="L30" s="5" t="n"/>
      <c r="M30" s="5" t="n"/>
    </row>
    <row r="31">
      <c r="A31" s="5" t="inlineStr">
        <is>
          <t>5802</t>
        </is>
      </c>
      <c r="B31" s="5" t="inlineStr">
        <is>
          <t>Unit M-105</t>
        </is>
      </c>
      <c r="C31" s="6" t="n">
        <v>584</v>
      </c>
      <c r="D31" s="5" t="n"/>
      <c r="E31" s="5" t="inlineStr">
        <is>
          <t>Vacant</t>
        </is>
      </c>
      <c r="F31" s="5" t="n"/>
      <c r="G31" s="5" t="n"/>
      <c r="H31" s="5" t="n"/>
      <c r="I31" s="5" t="n"/>
      <c r="J31" s="5" t="n"/>
      <c r="K31" s="5" t="n"/>
      <c r="L31" s="5" t="n"/>
      <c r="M31" s="5" t="n"/>
    </row>
    <row r="32">
      <c r="A32" s="9" t="inlineStr">
        <is>
          <t>5800/5802 OFFICE TOTALS</t>
        </is>
      </c>
      <c r="B32" s="9" t="n"/>
      <c r="C32" s="10" t="n">
        <v>16854.72</v>
      </c>
      <c r="D32" s="10" t="n">
        <v>2093.2</v>
      </c>
      <c r="E32" s="9" t="n"/>
      <c r="F32" s="9" t="n"/>
      <c r="G32" s="9" t="n"/>
      <c r="H32" s="9" t="n"/>
      <c r="I32" s="9" t="inlineStr">
        <is>
          <t>$14,703.21</t>
        </is>
      </c>
      <c r="J32" s="9" t="inlineStr">
        <is>
          <t>$6,824.23</t>
        </is>
      </c>
      <c r="K32" s="9" t="inlineStr">
        <is>
          <t>$3.40 blended</t>
        </is>
      </c>
      <c r="L32" s="9" t="n"/>
      <c r="M32" s="9" t="inlineStr">
        <is>
          <t>Office totals per rent roll</t>
        </is>
      </c>
    </row>
    <row r="33">
      <c r="A33" s="5" t="inlineStr">
        <is>
          <t>5806</t>
        </is>
      </c>
      <c r="B33" s="5" t="inlineStr">
        <is>
          <t>A-n</t>
        </is>
      </c>
      <c r="C33" s="6" t="n">
        <v>875</v>
      </c>
      <c r="D33" s="5" t="n"/>
      <c r="E33" s="5" t="inlineStr">
        <is>
          <t>Global IT Innovative Systems</t>
        </is>
      </c>
      <c r="F33" s="5" t="n"/>
      <c r="G33" s="5" t="inlineStr">
        <is>
          <t>09/30/23</t>
        </is>
      </c>
      <c r="H33" s="5" t="inlineStr">
        <is>
          <t>09/30/23</t>
        </is>
      </c>
      <c r="I33" s="5" t="n"/>
      <c r="J33" s="5" t="n"/>
      <c r="K33" s="5" t="n"/>
      <c r="L33" s="5" t="n"/>
      <c r="M33" s="5" t="n"/>
    </row>
    <row r="34">
      <c r="A34" s="5" t="inlineStr">
        <is>
          <t>5806</t>
        </is>
      </c>
      <c r="B34" s="5" t="inlineStr">
        <is>
          <t>A-s</t>
        </is>
      </c>
      <c r="C34" s="6" t="n">
        <v>875</v>
      </c>
      <c r="D34" s="5" t="n"/>
      <c r="E34" s="5" t="inlineStr">
        <is>
          <t>Global IT Innovative Systems</t>
        </is>
      </c>
      <c r="F34" s="5" t="n"/>
      <c r="G34" s="5" t="n"/>
      <c r="H34" s="5" t="n"/>
      <c r="I34" s="5" t="n"/>
      <c r="J34" s="5" t="n"/>
      <c r="K34" s="5" t="n"/>
      <c r="L34" s="5" t="n"/>
      <c r="M34" s="5" t="n"/>
    </row>
    <row r="35">
      <c r="A35" s="5" t="inlineStr">
        <is>
          <t>5806</t>
        </is>
      </c>
      <c r="B35" s="5" t="inlineStr">
        <is>
          <t>B-s</t>
        </is>
      </c>
      <c r="C35" s="6" t="n">
        <v>1221</v>
      </c>
      <c r="D35" s="5" t="n"/>
      <c r="E35" s="5" t="inlineStr">
        <is>
          <t>Global IT Innovative Systems</t>
        </is>
      </c>
      <c r="F35" s="5" t="inlineStr">
        <is>
          <t>10/01/22</t>
        </is>
      </c>
      <c r="G35" s="5" t="n"/>
      <c r="H35" s="5" t="n"/>
      <c r="I35" s="7" t="n">
        <v>1166.72</v>
      </c>
      <c r="J35" s="7" t="n">
        <v>402.28</v>
      </c>
      <c r="K35" s="8" t="n">
        <v>4.414</v>
      </c>
      <c r="L35" s="8" t="n">
        <v>4.5088</v>
      </c>
      <c r="M35" s="5" t="inlineStr">
        <is>
          <t>Input #'s manually</t>
        </is>
      </c>
    </row>
    <row r="36">
      <c r="A36" s="5" t="inlineStr">
        <is>
          <t>5806</t>
        </is>
      </c>
      <c r="B36" s="5" t="inlineStr">
        <is>
          <t>B-n</t>
        </is>
      </c>
      <c r="C36" s="6" t="n">
        <v>350</v>
      </c>
      <c r="D36" s="5" t="n"/>
      <c r="E36" s="5" t="inlineStr">
        <is>
          <t>Global IT Innovative Systems</t>
        </is>
      </c>
      <c r="F36" s="5" t="inlineStr">
        <is>
          <t>10/01/22</t>
        </is>
      </c>
      <c r="G36" s="5" t="inlineStr">
        <is>
          <t>09/30/23</t>
        </is>
      </c>
      <c r="H36" s="5" t="inlineStr">
        <is>
          <t>09/30/23</t>
        </is>
      </c>
      <c r="I36" s="7" t="n">
        <v>470.37</v>
      </c>
      <c r="J36" s="7" t="n">
        <v>470.37</v>
      </c>
      <c r="K36" s="5" t="n"/>
      <c r="L36" s="5" t="n"/>
      <c r="M36" s="5" t="n"/>
    </row>
    <row r="37">
      <c r="A37" s="5" t="inlineStr">
        <is>
          <t>5808</t>
        </is>
      </c>
      <c r="B37" s="5" t="inlineStr">
        <is>
          <t>A</t>
        </is>
      </c>
      <c r="C37" s="6" t="n">
        <v>3550</v>
      </c>
      <c r="D37" s="5" t="n"/>
      <c r="E37" s="5" t="inlineStr">
        <is>
          <t>Miggy &amp; Ernie's Demo</t>
        </is>
      </c>
      <c r="F37" s="5" t="inlineStr">
        <is>
          <t>03/01/23</t>
        </is>
      </c>
      <c r="G37" s="5" t="inlineStr">
        <is>
          <t>02/28/24</t>
        </is>
      </c>
      <c r="H37" s="5" t="inlineStr">
        <is>
          <t>2/28/24</t>
        </is>
      </c>
      <c r="I37" s="7" t="n">
        <v>3326.73</v>
      </c>
      <c r="J37" s="7" t="n">
        <v>1606.38</v>
      </c>
      <c r="K37" s="8" t="n">
        <v>5.43</v>
      </c>
      <c r="L37" s="8" t="n">
        <v>5.8153</v>
      </c>
      <c r="M37" s="5" t="inlineStr">
        <is>
          <t>First Right of Refusal: Keiths Paint Shop LLC</t>
        </is>
      </c>
    </row>
    <row r="38">
      <c r="A38" s="5" t="inlineStr">
        <is>
          <t>1609</t>
        </is>
      </c>
      <c r="B38" s="5" t="inlineStr">
        <is>
          <t>A-B</t>
        </is>
      </c>
      <c r="C38" s="6" t="n">
        <v>3500</v>
      </c>
      <c r="D38" s="5" t="n"/>
      <c r="E38" s="5" t="inlineStr">
        <is>
          <t>Keiths Paint Shop LLC</t>
        </is>
      </c>
      <c r="F38" s="5" t="inlineStr">
        <is>
          <t>05/01/23</t>
        </is>
      </c>
      <c r="G38" s="5" t="inlineStr">
        <is>
          <t>04/30/24</t>
        </is>
      </c>
      <c r="H38" s="5" t="inlineStr">
        <is>
          <t>4/30/28</t>
        </is>
      </c>
      <c r="I38" s="7" t="n">
        <v>3446.13</v>
      </c>
      <c r="J38" s="7" t="n">
        <v>1750</v>
      </c>
      <c r="K38" s="8" t="n">
        <v>6</v>
      </c>
      <c r="L38" s="8" t="n">
        <v>5.8153</v>
      </c>
      <c r="M38" s="5" t="inlineStr">
        <is>
          <t>Post new statement amount 5-1-23</t>
        </is>
      </c>
    </row>
    <row r="39">
      <c r="A39" s="5" t="inlineStr">
        <is>
          <t>1609</t>
        </is>
      </c>
      <c r="B39" s="5" t="inlineStr">
        <is>
          <t>C</t>
        </is>
      </c>
      <c r="C39" s="6" t="n">
        <v>1750</v>
      </c>
      <c r="D39" s="5" t="n"/>
      <c r="E39" s="5" t="inlineStr">
        <is>
          <t>Keiths Paint Shop LLC</t>
        </is>
      </c>
      <c r="F39" s="5" t="inlineStr">
        <is>
          <t>05/01/23</t>
        </is>
      </c>
      <c r="G39" s="5" t="inlineStr">
        <is>
          <t>04/30/24</t>
        </is>
      </c>
      <c r="H39" s="5" t="inlineStr">
        <is>
          <t>4/30/28</t>
        </is>
      </c>
      <c r="I39" s="7" t="n">
        <v>1723.06</v>
      </c>
      <c r="J39" s="7" t="n">
        <v>875</v>
      </c>
      <c r="K39" s="8" t="n">
        <v>6</v>
      </c>
      <c r="L39" s="8" t="n">
        <v>5.8153</v>
      </c>
      <c r="M39" s="5" t="inlineStr">
        <is>
          <t>Post new statement amount 5-1-23</t>
        </is>
      </c>
    </row>
    <row r="40">
      <c r="A40" s="5" t="inlineStr">
        <is>
          <t>1609</t>
        </is>
      </c>
      <c r="B40" s="5" t="inlineStr">
        <is>
          <t>D-E</t>
        </is>
      </c>
      <c r="C40" s="6" t="n">
        <v>3250</v>
      </c>
      <c r="D40" s="5" t="n"/>
      <c r="E40" s="5" t="inlineStr">
        <is>
          <t>REDCO TIRE</t>
        </is>
      </c>
      <c r="F40" s="5" t="inlineStr">
        <is>
          <t>08/01/22</t>
        </is>
      </c>
      <c r="G40" s="5" t="inlineStr">
        <is>
          <t>07/31/23</t>
        </is>
      </c>
      <c r="H40" s="5" t="inlineStr">
        <is>
          <t>7/31/25</t>
        </is>
      </c>
      <c r="I40" s="7" t="n">
        <v>2984.26</v>
      </c>
      <c r="J40" s="7" t="n">
        <v>1409.28</v>
      </c>
      <c r="K40" s="8" t="n">
        <v>5.2035</v>
      </c>
      <c r="L40" s="8" t="n">
        <v>5.8153</v>
      </c>
      <c r="M40" s="5" t="inlineStr">
        <is>
          <t>First Right of Refusal: Keiths Paint Shop LLC</t>
        </is>
      </c>
    </row>
    <row r="41">
      <c r="A41" s="5" t="inlineStr">
        <is>
          <t>1609</t>
        </is>
      </c>
      <c r="B41" s="5" t="inlineStr">
        <is>
          <t>F</t>
        </is>
      </c>
      <c r="C41" s="6" t="n">
        <v>1564</v>
      </c>
      <c r="D41" s="5" t="n"/>
      <c r="E41" s="5" t="inlineStr">
        <is>
          <t>REDCO TIRE</t>
        </is>
      </c>
      <c r="F41" s="5" t="inlineStr">
        <is>
          <t>08/01/22</t>
        </is>
      </c>
      <c r="G41" s="5" t="inlineStr">
        <is>
          <t>07/31/23</t>
        </is>
      </c>
      <c r="H41" s="5" t="inlineStr">
        <is>
          <t>7/31/25</t>
        </is>
      </c>
      <c r="I41" s="7" t="n">
        <v>1436.12</v>
      </c>
      <c r="J41" s="7" t="n">
        <v>678.1900000000001</v>
      </c>
      <c r="K41" s="8" t="n">
        <v>5.2035</v>
      </c>
      <c r="L41" s="8" t="n">
        <v>5.8153</v>
      </c>
      <c r="M41" s="5" t="inlineStr">
        <is>
          <t>First Right of Refusal: Keiths Paint Shop LLC</t>
        </is>
      </c>
    </row>
    <row r="42">
      <c r="A42" s="5" t="inlineStr">
        <is>
          <t>1609</t>
        </is>
      </c>
      <c r="B42" s="5" t="inlineStr">
        <is>
          <t>G</t>
        </is>
      </c>
      <c r="C42" s="6" t="n">
        <v>1751</v>
      </c>
      <c r="D42" s="5" t="n"/>
      <c r="E42" s="5" t="inlineStr">
        <is>
          <t>Adessa</t>
        </is>
      </c>
      <c r="F42" s="5" t="inlineStr">
        <is>
          <t>07/01/22</t>
        </is>
      </c>
      <c r="G42" s="5" t="inlineStr">
        <is>
          <t>06/30/23</t>
        </is>
      </c>
      <c r="H42" s="5" t="inlineStr">
        <is>
          <t>6/30/25</t>
        </is>
      </c>
      <c r="I42" s="7" t="n">
        <v>1723.06</v>
      </c>
      <c r="J42" s="7" t="n">
        <v>875</v>
      </c>
      <c r="K42" s="8" t="n">
        <v>6</v>
      </c>
      <c r="L42" s="8" t="n">
        <v>5.8153</v>
      </c>
      <c r="M42" s="5" t="inlineStr">
        <is>
          <t>First Right of Refusal: Keiths Paint Shop LLC</t>
        </is>
      </c>
    </row>
    <row r="43">
      <c r="A43" s="5" t="inlineStr">
        <is>
          <t>1609</t>
        </is>
      </c>
      <c r="B43" s="5" t="inlineStr">
        <is>
          <t>H-I</t>
        </is>
      </c>
      <c r="C43" s="6" t="n">
        <v>3500</v>
      </c>
      <c r="D43" s="5" t="n"/>
      <c r="E43" s="5" t="inlineStr">
        <is>
          <t>Keiths Paint Shop LLC</t>
        </is>
      </c>
      <c r="F43" s="5" t="inlineStr">
        <is>
          <t>05/01/23</t>
        </is>
      </c>
      <c r="G43" s="5" t="inlineStr">
        <is>
          <t>04/30/24</t>
        </is>
      </c>
      <c r="H43" s="5" t="inlineStr">
        <is>
          <t>4/30/28</t>
        </is>
      </c>
      <c r="I43" s="7" t="n">
        <v>3446.13</v>
      </c>
      <c r="J43" s="7" t="n">
        <v>1750</v>
      </c>
      <c r="K43" s="8" t="n">
        <v>6</v>
      </c>
      <c r="L43" s="8" t="n">
        <v>5.8153</v>
      </c>
      <c r="M43" s="5" t="inlineStr">
        <is>
          <t>Post new statement amount 5-1-23</t>
        </is>
      </c>
    </row>
    <row r="44">
      <c r="A44" s="5" t="inlineStr">
        <is>
          <t>1707-09</t>
        </is>
      </c>
      <c r="B44" s="5" t="inlineStr">
        <is>
          <t>A07-B09</t>
        </is>
      </c>
      <c r="C44" s="6" t="n">
        <v>15000</v>
      </c>
      <c r="D44" s="5" t="n"/>
      <c r="E44" s="5" t="inlineStr">
        <is>
          <t>Certified Mapping and Technical Testing Inc.</t>
        </is>
      </c>
      <c r="F44" s="5" t="inlineStr">
        <is>
          <t>07/01/22</t>
        </is>
      </c>
      <c r="G44" s="5" t="inlineStr">
        <is>
          <t>06/30/23</t>
        </is>
      </c>
      <c r="H44" s="5" t="inlineStr">
        <is>
          <t>6/30/25</t>
        </is>
      </c>
      <c r="I44" s="7" t="n">
        <v>8791.629999999999</v>
      </c>
      <c r="J44" s="7" t="n">
        <v>4875</v>
      </c>
      <c r="K44" s="8" t="n">
        <v>3.9</v>
      </c>
      <c r="L44" s="8" t="n">
        <v>3.1333</v>
      </c>
      <c r="M44" s="5" t="inlineStr">
        <is>
          <t>NO TAXES; partially exempt entity</t>
        </is>
      </c>
    </row>
    <row r="45">
      <c r="A45" s="5" t="inlineStr">
        <is>
          <t>1721-23</t>
        </is>
      </c>
      <c r="B45" s="5" t="inlineStr">
        <is>
          <t>A21</t>
        </is>
      </c>
      <c r="C45" s="6" t="n">
        <v>7500</v>
      </c>
      <c r="D45" s="5" t="n"/>
      <c r="E45" s="5" t="inlineStr">
        <is>
          <t>Good Bread</t>
        </is>
      </c>
      <c r="F45" s="5" t="inlineStr">
        <is>
          <t>06/01/23</t>
        </is>
      </c>
      <c r="G45" s="5" t="inlineStr">
        <is>
          <t>05/31/24</t>
        </is>
      </c>
      <c r="H45" s="5" t="inlineStr">
        <is>
          <t>5/31/28</t>
        </is>
      </c>
      <c r="I45" s="7" t="n">
        <v>8940.809999999999</v>
      </c>
      <c r="J45" s="7" t="n">
        <v>4856.25</v>
      </c>
      <c r="K45" s="8" t="n">
        <v>8</v>
      </c>
      <c r="L45" s="8" t="n">
        <v>5.8153</v>
      </c>
      <c r="M45" s="5" t="inlineStr">
        <is>
          <t>Credited $7,106.32 for upgrades Aug 2012; total upgrades $14,212.63 + 2 bathrooms $5,800 = $20,012.63</t>
        </is>
      </c>
    </row>
    <row r="46">
      <c r="A46" s="5" t="inlineStr">
        <is>
          <t>1721-23</t>
        </is>
      </c>
      <c r="B46" s="5" t="inlineStr">
        <is>
          <t>B23</t>
        </is>
      </c>
      <c r="C46" s="6" t="n">
        <v>2728.17</v>
      </c>
      <c r="D46" s="5" t="n"/>
      <c r="E46" s="5" t="inlineStr">
        <is>
          <t>Good Bread</t>
        </is>
      </c>
      <c r="F46" s="5" t="inlineStr">
        <is>
          <t>06/01/23</t>
        </is>
      </c>
      <c r="G46" s="5" t="inlineStr">
        <is>
          <t>05/31/24</t>
        </is>
      </c>
      <c r="H46" s="5" t="inlineStr">
        <is>
          <t>5/31/28</t>
        </is>
      </c>
      <c r="I46" s="7" t="n">
        <v>3140.87</v>
      </c>
      <c r="J46" s="7" t="n">
        <v>1818.78</v>
      </c>
      <c r="K46" s="8" t="n">
        <v>8</v>
      </c>
      <c r="L46" s="8" t="n">
        <v>5.8153</v>
      </c>
      <c r="M46" s="5" t="n"/>
    </row>
    <row r="47">
      <c r="A47" s="5" t="inlineStr">
        <is>
          <t>1721-23</t>
        </is>
      </c>
      <c r="B47" s="5" t="inlineStr">
        <is>
          <t>C23 w/h freeze</t>
        </is>
      </c>
      <c r="C47" s="6" t="n">
        <v>277.98</v>
      </c>
      <c r="D47" s="5" t="n"/>
      <c r="E47" s="5" t="inlineStr">
        <is>
          <t>Good Bread Freezer</t>
        </is>
      </c>
      <c r="F47" s="5" t="inlineStr">
        <is>
          <t>06/01/23</t>
        </is>
      </c>
      <c r="G47" s="5" t="inlineStr">
        <is>
          <t>05/31/24</t>
        </is>
      </c>
      <c r="H47" s="5" t="inlineStr">
        <is>
          <t>5/31/28</t>
        </is>
      </c>
      <c r="I47" s="7" t="n">
        <v>320.03</v>
      </c>
      <c r="J47" s="7" t="n">
        <v>185.32</v>
      </c>
      <c r="K47" s="8" t="n">
        <v>8</v>
      </c>
      <c r="L47" s="8" t="n">
        <v>5.8153</v>
      </c>
      <c r="M47" s="5" t="n"/>
    </row>
    <row r="48">
      <c r="A48" s="5" t="inlineStr">
        <is>
          <t>1721-23</t>
        </is>
      </c>
      <c r="B48" s="5" t="inlineStr">
        <is>
          <t>C23 w/h</t>
        </is>
      </c>
      <c r="C48" s="6" t="n">
        <v>4557.12</v>
      </c>
      <c r="D48" s="5" t="n"/>
      <c r="E48" s="5" t="inlineStr">
        <is>
          <t>Good Bread</t>
        </is>
      </c>
      <c r="F48" s="5" t="inlineStr">
        <is>
          <t>06/01/23</t>
        </is>
      </c>
      <c r="G48" s="5" t="inlineStr">
        <is>
          <t>05/31/24</t>
        </is>
      </c>
      <c r="H48" s="5" t="inlineStr">
        <is>
          <t>5/31/28</t>
        </is>
      </c>
      <c r="I48" s="7" t="n">
        <v>5246.5</v>
      </c>
      <c r="J48" s="7" t="n">
        <v>3038.08</v>
      </c>
      <c r="K48" s="8" t="n">
        <v>8</v>
      </c>
      <c r="L48" s="8" t="n">
        <v>5.8153</v>
      </c>
      <c r="M48" s="5" t="n"/>
    </row>
    <row r="49">
      <c r="A49" s="5" t="inlineStr">
        <is>
          <t>1751</t>
        </is>
      </c>
      <c r="B49" s="5" t="inlineStr">
        <is>
          <t>A</t>
        </is>
      </c>
      <c r="C49" s="6" t="n">
        <v>4866.3</v>
      </c>
      <c r="D49" s="5" t="n"/>
      <c r="E49" s="5" t="inlineStr">
        <is>
          <t>Coda Coffee Company</t>
        </is>
      </c>
      <c r="F49" s="5" t="inlineStr">
        <is>
          <t>09/01/22</t>
        </is>
      </c>
      <c r="G49" s="5" t="inlineStr">
        <is>
          <t>08/31/23</t>
        </is>
      </c>
      <c r="H49" s="5" t="inlineStr">
        <is>
          <t>8/31/24</t>
        </is>
      </c>
      <c r="I49" s="7" t="n">
        <v>5890.21</v>
      </c>
      <c r="J49" s="7" t="n">
        <v>3446.96</v>
      </c>
      <c r="K49" s="8" t="n">
        <v>8.5</v>
      </c>
      <c r="L49" s="8" t="n">
        <v>5.8153</v>
      </c>
      <c r="M49" s="5" t="n"/>
    </row>
    <row r="50">
      <c r="A50" s="5" t="inlineStr">
        <is>
          <t>1751</t>
        </is>
      </c>
      <c r="B50" s="5" t="inlineStr">
        <is>
          <t>B-2</t>
        </is>
      </c>
      <c r="C50" s="6" t="n">
        <v>1921.48</v>
      </c>
      <c r="D50" s="5" t="n"/>
      <c r="E50" s="5" t="inlineStr">
        <is>
          <t>Coda Coffee Company</t>
        </is>
      </c>
      <c r="F50" s="5" t="inlineStr">
        <is>
          <t>09/01/22</t>
        </is>
      </c>
      <c r="G50" s="5" t="inlineStr">
        <is>
          <t>08/31/23</t>
        </is>
      </c>
      <c r="H50" s="5" t="inlineStr">
        <is>
          <t>8/31/24</t>
        </is>
      </c>
      <c r="I50" s="7" t="n">
        <v>2292.21</v>
      </c>
      <c r="J50" s="7" t="n">
        <v>1361.05</v>
      </c>
      <c r="K50" s="8" t="n">
        <v>8.5</v>
      </c>
      <c r="L50" s="8" t="n">
        <v>5.8153</v>
      </c>
      <c r="M50" s="5" t="n"/>
    </row>
    <row r="51">
      <c r="A51" s="5" t="inlineStr">
        <is>
          <t>1751</t>
        </is>
      </c>
      <c r="B51" s="5" t="inlineStr">
        <is>
          <t>B-1</t>
        </is>
      </c>
      <c r="C51" s="6" t="n">
        <v>1132.83</v>
      </c>
      <c r="D51" s="5" t="n"/>
      <c r="E51" s="5" t="inlineStr">
        <is>
          <t>Coda Coffee Company</t>
        </is>
      </c>
      <c r="F51" s="5" t="inlineStr">
        <is>
          <t>09/01/22</t>
        </is>
      </c>
      <c r="G51" s="5" t="inlineStr">
        <is>
          <t>08/31/23</t>
        </is>
      </c>
      <c r="H51" s="5" t="inlineStr">
        <is>
          <t>8/31/24</t>
        </is>
      </c>
      <c r="I51" s="7" t="n">
        <v>1351.4</v>
      </c>
      <c r="J51" s="7" t="n">
        <v>802.42</v>
      </c>
      <c r="K51" s="8" t="n">
        <v>8.5</v>
      </c>
      <c r="L51" s="8" t="n">
        <v>5.8153</v>
      </c>
      <c r="M51" s="5" t="n"/>
    </row>
    <row r="52">
      <c r="A52" s="5" t="inlineStr">
        <is>
          <t>1751</t>
        </is>
      </c>
      <c r="B52" s="5" t="inlineStr">
        <is>
          <t>B-3</t>
        </is>
      </c>
      <c r="C52" s="6" t="n">
        <v>3450</v>
      </c>
      <c r="D52" s="5" t="n"/>
      <c r="E52" s="5" t="inlineStr">
        <is>
          <t>Coda Coffee Company</t>
        </is>
      </c>
      <c r="F52" s="5" t="inlineStr">
        <is>
          <t>09/01/22</t>
        </is>
      </c>
      <c r="G52" s="5" t="inlineStr">
        <is>
          <t>08/31/23</t>
        </is>
      </c>
      <c r="H52" s="5" t="inlineStr">
        <is>
          <t>8/31/24</t>
        </is>
      </c>
      <c r="I52" s="7" t="n">
        <v>4115.65</v>
      </c>
      <c r="J52" s="7" t="n">
        <v>2443.75</v>
      </c>
      <c r="K52" s="8" t="n">
        <v>8.5</v>
      </c>
      <c r="L52" s="8" t="n">
        <v>5.8153</v>
      </c>
      <c r="M52" s="5" t="n"/>
    </row>
    <row r="53">
      <c r="A53" s="5" t="inlineStr">
        <is>
          <t>1751</t>
        </is>
      </c>
      <c r="B53" s="5" t="inlineStr">
        <is>
          <t>D east</t>
        </is>
      </c>
      <c r="C53" s="6" t="n">
        <v>855.88</v>
      </c>
      <c r="D53" s="5" t="n"/>
      <c r="E53" s="5" t="inlineStr">
        <is>
          <t>Coda Coffee Company</t>
        </is>
      </c>
      <c r="F53" s="5" t="inlineStr">
        <is>
          <t>09/01/22</t>
        </is>
      </c>
      <c r="G53" s="5" t="inlineStr">
        <is>
          <t>08/31/23</t>
        </is>
      </c>
      <c r="H53" s="5" t="inlineStr">
        <is>
          <t>08/31/24</t>
        </is>
      </c>
      <c r="I53" s="7" t="n">
        <v>1021.01</v>
      </c>
      <c r="J53" s="7" t="n">
        <v>606.25</v>
      </c>
      <c r="K53" s="8" t="n">
        <v>8.5</v>
      </c>
      <c r="L53" s="8" t="n">
        <v>5.8153</v>
      </c>
      <c r="M53" s="5" t="n"/>
    </row>
    <row r="54">
      <c r="A54" s="5" t="inlineStr">
        <is>
          <t>1751</t>
        </is>
      </c>
      <c r="B54" s="5" t="inlineStr">
        <is>
          <t>D 2nd floor</t>
        </is>
      </c>
      <c r="C54" s="5" t="n"/>
      <c r="D54" s="5" t="n"/>
      <c r="E54" s="5" t="inlineStr">
        <is>
          <t>Unoccupied (2nd floor small storage)</t>
        </is>
      </c>
      <c r="F54" s="5" t="inlineStr">
        <is>
          <t>09/01/21</t>
        </is>
      </c>
      <c r="G54" s="5" t="n"/>
      <c r="H54" s="5" t="n"/>
      <c r="I54" s="5" t="n"/>
      <c r="J54" s="5" t="n"/>
      <c r="K54" s="5" t="n"/>
      <c r="L54" s="5" t="n"/>
      <c r="M54" s="5" t="n"/>
    </row>
    <row r="55">
      <c r="A55" s="5" t="inlineStr">
        <is>
          <t>1751</t>
        </is>
      </c>
      <c r="B55" s="5" t="inlineStr">
        <is>
          <t>D west</t>
        </is>
      </c>
      <c r="C55" s="6" t="n">
        <v>993.08</v>
      </c>
      <c r="D55" s="5" t="n"/>
      <c r="E55" s="5" t="inlineStr">
        <is>
          <t>Coda Coffee Company</t>
        </is>
      </c>
      <c r="F55" s="5" t="inlineStr">
        <is>
          <t>09/01/22</t>
        </is>
      </c>
      <c r="G55" s="5" t="inlineStr">
        <is>
          <t>08/31/23</t>
        </is>
      </c>
      <c r="H55" s="5" t="inlineStr">
        <is>
          <t>08/31/24</t>
        </is>
      </c>
      <c r="I55" s="7" t="n">
        <v>1184.69</v>
      </c>
      <c r="J55" s="7" t="n">
        <v>703.4299999999999</v>
      </c>
      <c r="K55" s="8" t="n">
        <v>8.5</v>
      </c>
      <c r="L55" s="8" t="n">
        <v>5.8153</v>
      </c>
      <c r="M55" s="5" t="n"/>
    </row>
    <row r="56">
      <c r="A56" s="5" t="inlineStr">
        <is>
          <t>1751</t>
        </is>
      </c>
      <c r="B56" s="5" t="inlineStr">
        <is>
          <t>E</t>
        </is>
      </c>
      <c r="C56" s="6" t="n">
        <v>5000</v>
      </c>
      <c r="D56" s="5" t="n"/>
      <c r="E56" s="5" t="inlineStr">
        <is>
          <t>Reliant Dry Ice</t>
        </is>
      </c>
      <c r="F56" s="5" t="inlineStr">
        <is>
          <t>11/01/22</t>
        </is>
      </c>
      <c r="G56" s="5" t="inlineStr">
        <is>
          <t>10/31/23</t>
        </is>
      </c>
      <c r="H56" s="5" t="inlineStr">
        <is>
          <t>10/31/25</t>
        </is>
      </c>
      <c r="I56" s="7" t="n">
        <v>4923.04</v>
      </c>
      <c r="J56" s="7" t="n">
        <v>2500</v>
      </c>
      <c r="K56" s="8" t="n">
        <v>6</v>
      </c>
      <c r="L56" s="8" t="n">
        <v>5.8153</v>
      </c>
      <c r="M56" s="5" t="n"/>
    </row>
    <row r="57">
      <c r="A57" s="5" t="inlineStr">
        <is>
          <t>1791</t>
        </is>
      </c>
      <c r="B57" s="5" t="inlineStr">
        <is>
          <t>A</t>
        </is>
      </c>
      <c r="C57" s="6" t="n">
        <v>5157</v>
      </c>
      <c r="D57" s="5" t="n"/>
      <c r="E57" s="5" t="inlineStr">
        <is>
          <t>ReEnergize</t>
        </is>
      </c>
      <c r="F57" s="5" t="inlineStr">
        <is>
          <t>06/01/23</t>
        </is>
      </c>
      <c r="G57" s="5" t="inlineStr">
        <is>
          <t>05/31/24</t>
        </is>
      </c>
      <c r="H57" s="5" t="inlineStr">
        <is>
          <t>5/31/25</t>
        </is>
      </c>
      <c r="I57" s="7" t="n">
        <v>5112.01</v>
      </c>
      <c r="J57" s="7" t="n">
        <v>2612.88</v>
      </c>
      <c r="K57" s="8" t="n">
        <v>6.08</v>
      </c>
      <c r="L57" s="8" t="n">
        <v>5.8153</v>
      </c>
      <c r="M57" s="5" t="n"/>
    </row>
    <row r="58">
      <c r="A58" s="5" t="inlineStr">
        <is>
          <t>1791</t>
        </is>
      </c>
      <c r="B58" s="5" t="inlineStr">
        <is>
          <t>B</t>
        </is>
      </c>
      <c r="C58" s="6" t="n">
        <v>4000</v>
      </c>
      <c r="D58" s="5" t="n"/>
      <c r="E58" s="5" t="inlineStr">
        <is>
          <t>Coda Coffee Company</t>
        </is>
      </c>
      <c r="F58" s="5" t="inlineStr">
        <is>
          <t>09/01/22</t>
        </is>
      </c>
      <c r="G58" s="5" t="inlineStr">
        <is>
          <t>08/31/23</t>
        </is>
      </c>
      <c r="H58" s="5" t="inlineStr">
        <is>
          <t>8/31/24</t>
        </is>
      </c>
      <c r="I58" s="7" t="n">
        <v>4771.77</v>
      </c>
      <c r="J58" s="7" t="n">
        <v>2833.33</v>
      </c>
      <c r="K58" s="8" t="n">
        <v>8.5</v>
      </c>
      <c r="L58" s="8" t="n">
        <v>5.8153</v>
      </c>
      <c r="M58" s="5" t="n"/>
    </row>
    <row r="59">
      <c r="A59" s="5" t="inlineStr">
        <is>
          <t>1791</t>
        </is>
      </c>
      <c r="B59" s="5" t="inlineStr">
        <is>
          <t>C &amp; D</t>
        </is>
      </c>
      <c r="C59" s="6" t="n">
        <v>4000</v>
      </c>
      <c r="D59" s="5" t="n"/>
      <c r="E59" s="5" t="inlineStr">
        <is>
          <t>Allcomm Data Supplies Inc.</t>
        </is>
      </c>
      <c r="F59" s="5" t="inlineStr">
        <is>
          <t>09/01/22</t>
        </is>
      </c>
      <c r="G59" s="5" t="inlineStr">
        <is>
          <t>08/31/23</t>
        </is>
      </c>
      <c r="H59" s="5" t="inlineStr">
        <is>
          <t>8/31/26</t>
        </is>
      </c>
      <c r="I59" s="7" t="n">
        <v>3655.1</v>
      </c>
      <c r="J59" s="7" t="n">
        <v>1716.67</v>
      </c>
      <c r="K59" s="8" t="n">
        <v>5.15</v>
      </c>
      <c r="L59" s="8" t="n">
        <v>5.8153</v>
      </c>
      <c r="M59" s="5" t="n"/>
    </row>
    <row r="60">
      <c r="A60" s="5" t="inlineStr">
        <is>
          <t>1791</t>
        </is>
      </c>
      <c r="B60" s="5" t="inlineStr">
        <is>
          <t>E</t>
        </is>
      </c>
      <c r="C60" s="6" t="n">
        <v>2000</v>
      </c>
      <c r="D60" s="5" t="n"/>
      <c r="E60" s="5" t="inlineStr">
        <is>
          <t>RossComm LLC</t>
        </is>
      </c>
      <c r="F60" s="5" t="inlineStr">
        <is>
          <t>05/01/22</t>
        </is>
      </c>
      <c r="G60" s="5" t="inlineStr">
        <is>
          <t>04/30/23</t>
        </is>
      </c>
      <c r="H60" s="5" t="inlineStr">
        <is>
          <t>4/30/23</t>
        </is>
      </c>
      <c r="I60" s="7" t="n">
        <v>1814.22</v>
      </c>
      <c r="J60" s="7" t="n">
        <v>845</v>
      </c>
      <c r="K60" s="8" t="n">
        <v>5.07</v>
      </c>
      <c r="L60" s="8" t="n">
        <v>5.8153</v>
      </c>
      <c r="M60" s="5" t="inlineStr">
        <is>
          <t>First Right of Refusal: All Comm Data; contacted for renewal</t>
        </is>
      </c>
    </row>
    <row r="61">
      <c r="A61" s="5" t="inlineStr">
        <is>
          <t>1791</t>
        </is>
      </c>
      <c r="B61" s="5" t="inlineStr">
        <is>
          <t>F</t>
        </is>
      </c>
      <c r="C61" s="6" t="n">
        <v>2000</v>
      </c>
      <c r="D61" s="5" t="n"/>
      <c r="E61" s="5" t="inlineStr">
        <is>
          <t>R&amp;O Heating Inc.</t>
        </is>
      </c>
      <c r="F61" s="5" t="inlineStr">
        <is>
          <t>08/01/22</t>
        </is>
      </c>
      <c r="G61" s="5" t="inlineStr">
        <is>
          <t>07/31/23</t>
        </is>
      </c>
      <c r="H61" s="5" t="inlineStr">
        <is>
          <t>7/31/23</t>
        </is>
      </c>
      <c r="I61" s="7" t="n">
        <v>1872.55</v>
      </c>
      <c r="J61" s="7" t="n">
        <v>858.33</v>
      </c>
      <c r="K61" s="8" t="n">
        <v>5.15</v>
      </c>
      <c r="L61" s="8" t="n">
        <v>5.8153</v>
      </c>
      <c r="M61" s="5" t="n"/>
    </row>
    <row r="62">
      <c r="A62" s="5" t="inlineStr">
        <is>
          <t>1791</t>
        </is>
      </c>
      <c r="B62" s="5" t="inlineStr">
        <is>
          <t>G</t>
        </is>
      </c>
      <c r="C62" s="6" t="n">
        <v>2000</v>
      </c>
      <c r="D62" s="5" t="n"/>
      <c r="E62" s="5" t="inlineStr">
        <is>
          <t>R&amp;O Heating Inc.</t>
        </is>
      </c>
      <c r="F62" s="5" t="inlineStr">
        <is>
          <t>08/01/22</t>
        </is>
      </c>
      <c r="G62" s="5" t="inlineStr">
        <is>
          <t>07/31/23</t>
        </is>
      </c>
      <c r="H62" s="5" t="inlineStr">
        <is>
          <t>7/31/23</t>
        </is>
      </c>
      <c r="I62" s="7" t="n">
        <v>1827.55</v>
      </c>
      <c r="J62" s="7" t="n">
        <v>858.33</v>
      </c>
      <c r="K62" s="8" t="n">
        <v>5.15</v>
      </c>
      <c r="L62" s="8" t="n">
        <v>5.8153</v>
      </c>
      <c r="M62" s="5" t="n"/>
    </row>
    <row r="63">
      <c r="A63" s="5" t="inlineStr">
        <is>
          <t>1791</t>
        </is>
      </c>
      <c r="B63" s="5" t="inlineStr">
        <is>
          <t>H</t>
        </is>
      </c>
      <c r="C63" s="6" t="n">
        <v>2000</v>
      </c>
      <c r="D63" s="5" t="n"/>
      <c r="E63" s="5" t="inlineStr">
        <is>
          <t>R&amp;O Heating Inc.</t>
        </is>
      </c>
      <c r="F63" s="5" t="inlineStr">
        <is>
          <t>08/01/22</t>
        </is>
      </c>
      <c r="G63" s="5" t="inlineStr">
        <is>
          <t>07/31/23</t>
        </is>
      </c>
      <c r="H63" s="5" t="inlineStr">
        <is>
          <t>7/31/23</t>
        </is>
      </c>
      <c r="I63" s="7" t="n">
        <v>1827.55</v>
      </c>
      <c r="J63" s="7" t="n">
        <v>858.33</v>
      </c>
      <c r="K63" s="8" t="n">
        <v>5.15</v>
      </c>
      <c r="L63" s="8" t="n">
        <v>5.8153</v>
      </c>
      <c r="M63" s="5" t="n"/>
    </row>
    <row r="64">
      <c r="A64" s="5" t="inlineStr">
        <is>
          <t>1791</t>
        </is>
      </c>
      <c r="B64" s="5" t="inlineStr">
        <is>
          <t>I &amp; J</t>
        </is>
      </c>
      <c r="C64" s="6" t="n">
        <v>4000</v>
      </c>
      <c r="D64" s="5" t="n"/>
      <c r="E64" s="5" t="inlineStr">
        <is>
          <t>Envigo/Vanguard</t>
        </is>
      </c>
      <c r="F64" s="5" t="inlineStr">
        <is>
          <t>06/01/23</t>
        </is>
      </c>
      <c r="G64" s="5" t="inlineStr">
        <is>
          <t>05/31/24</t>
        </is>
      </c>
      <c r="H64" s="5" t="inlineStr">
        <is>
          <t>5/31/26</t>
        </is>
      </c>
      <c r="I64" s="7" t="n">
        <v>3851.77</v>
      </c>
      <c r="J64" s="7" t="n">
        <v>1913.33</v>
      </c>
      <c r="K64" s="8" t="n">
        <v>5.74</v>
      </c>
      <c r="L64" s="8" t="n">
        <v>5.8153</v>
      </c>
      <c r="M64" s="5" t="n"/>
    </row>
    <row r="65">
      <c r="A65" s="5" t="inlineStr">
        <is>
          <t>1791</t>
        </is>
      </c>
      <c r="B65" s="5" t="inlineStr">
        <is>
          <t>K &amp; L</t>
        </is>
      </c>
      <c r="C65" s="6" t="n">
        <v>4000</v>
      </c>
      <c r="D65" s="5" t="n"/>
      <c r="E65" s="5" t="inlineStr">
        <is>
          <t>Envigo/Vanguard</t>
        </is>
      </c>
      <c r="F65" s="5" t="inlineStr">
        <is>
          <t>06/01/23</t>
        </is>
      </c>
      <c r="G65" s="5" t="inlineStr">
        <is>
          <t>05/31/24</t>
        </is>
      </c>
      <c r="H65" s="5" t="inlineStr">
        <is>
          <t>5/13/26</t>
        </is>
      </c>
      <c r="I65" s="7" t="n">
        <v>3851.77</v>
      </c>
      <c r="J65" s="7" t="n">
        <v>1913.33</v>
      </c>
      <c r="K65" s="8" t="n">
        <v>5.74</v>
      </c>
      <c r="L65" s="8" t="n">
        <v>5.8153</v>
      </c>
      <c r="M65" s="5" t="n"/>
    </row>
    <row r="66">
      <c r="A66" s="5" t="inlineStr">
        <is>
          <t>1791</t>
        </is>
      </c>
      <c r="B66" s="5" t="inlineStr">
        <is>
          <t>M</t>
        </is>
      </c>
      <c r="C66" s="6" t="n">
        <v>2000</v>
      </c>
      <c r="D66" s="5" t="n"/>
      <c r="E66" s="5" t="inlineStr">
        <is>
          <t>Harlan Bakeries Co LLC</t>
        </is>
      </c>
      <c r="F66" s="5" t="inlineStr">
        <is>
          <t>02/01/23 (roll cont. 1-18-17)</t>
        </is>
      </c>
      <c r="G66" s="5" t="inlineStr">
        <is>
          <t>01/31/24</t>
        </is>
      </c>
      <c r="H66" s="5" t="inlineStr">
        <is>
          <t>1/31/24</t>
        </is>
      </c>
      <c r="I66" s="7" t="n">
        <v>1969.22</v>
      </c>
      <c r="J66" s="7" t="n">
        <v>1000</v>
      </c>
      <c r="K66" s="8" t="n">
        <v>6</v>
      </c>
      <c r="L66" s="8" t="n">
        <v>5.8153</v>
      </c>
      <c r="M66" s="5" t="n"/>
    </row>
    <row r="67">
      <c r="A67" s="5" t="inlineStr">
        <is>
          <t>1791</t>
        </is>
      </c>
      <c r="B67" s="5" t="inlineStr">
        <is>
          <t>N</t>
        </is>
      </c>
      <c r="C67" s="6" t="n">
        <v>2000</v>
      </c>
      <c r="D67" s="5" t="n"/>
      <c r="E67" s="5" t="inlineStr">
        <is>
          <t>Mr. Dino's Baths</t>
        </is>
      </c>
      <c r="F67" s="5" t="inlineStr">
        <is>
          <t>06/01/23</t>
        </is>
      </c>
      <c r="G67" s="5" t="inlineStr">
        <is>
          <t>5/31/24</t>
        </is>
      </c>
      <c r="H67" s="5" t="inlineStr">
        <is>
          <t>05/31/24</t>
        </is>
      </c>
      <c r="I67" s="7" t="n">
        <v>1789.22</v>
      </c>
      <c r="J67" s="7" t="n">
        <v>820</v>
      </c>
      <c r="K67" s="8" t="n">
        <v>4.92</v>
      </c>
      <c r="L67" s="8" t="n">
        <v>5.8153</v>
      </c>
      <c r="M67" s="5" t="n"/>
    </row>
    <row r="68">
      <c r="A68" s="5" t="inlineStr">
        <is>
          <t>1771</t>
        </is>
      </c>
      <c r="B68" s="5" t="inlineStr">
        <is>
          <t>A/A-1</t>
        </is>
      </c>
      <c r="C68" s="6" t="n">
        <v>3760</v>
      </c>
      <c r="D68" s="5" t="n"/>
      <c r="E68" s="5" t="inlineStr">
        <is>
          <t>Colorado Comfort Air</t>
        </is>
      </c>
      <c r="F68" s="5" t="inlineStr">
        <is>
          <t>07/01/22</t>
        </is>
      </c>
      <c r="G68" s="5" t="inlineStr">
        <is>
          <t>06/30/23</t>
        </is>
      </c>
      <c r="H68" s="5" t="inlineStr">
        <is>
          <t>6/30/23</t>
        </is>
      </c>
      <c r="I68" s="7" t="n">
        <v>3275.99</v>
      </c>
      <c r="J68" s="7" t="n">
        <v>1453.87</v>
      </c>
      <c r="K68" s="8" t="n">
        <v>4.64</v>
      </c>
      <c r="L68" s="8" t="n">
        <v>5.8153</v>
      </c>
      <c r="M68" s="5" t="inlineStr">
        <is>
          <t>Contacted for renewal; doing 5-year renewal</t>
        </is>
      </c>
    </row>
    <row r="69">
      <c r="A69" s="5" t="inlineStr">
        <is>
          <t>1771</t>
        </is>
      </c>
      <c r="B69" s="5" t="inlineStr">
        <is>
          <t>B</t>
        </is>
      </c>
      <c r="C69" s="6" t="n">
        <v>3987.76</v>
      </c>
      <c r="D69" s="5" t="n"/>
      <c r="E69" s="5" t="inlineStr">
        <is>
          <t>Keyser Ventures LLC</t>
        </is>
      </c>
      <c r="F69" s="5" t="inlineStr">
        <is>
          <t>05/01/23</t>
        </is>
      </c>
      <c r="G69" s="5" t="inlineStr">
        <is>
          <t>04/30/24</t>
        </is>
      </c>
      <c r="H69" s="5" t="inlineStr">
        <is>
          <t>4/30/27</t>
        </is>
      </c>
      <c r="I69" s="7" t="n">
        <v>3718.92</v>
      </c>
      <c r="J69" s="7" t="n">
        <v>1711.41</v>
      </c>
      <c r="K69" s="8" t="n">
        <v>5.15</v>
      </c>
      <c r="L69" s="8" t="n">
        <v>5.8153</v>
      </c>
      <c r="M69" s="5" t="n"/>
    </row>
    <row r="70">
      <c r="A70" s="5" t="inlineStr">
        <is>
          <t>1771</t>
        </is>
      </c>
      <c r="B70" s="5" t="inlineStr">
        <is>
          <t>C</t>
        </is>
      </c>
      <c r="C70" s="6" t="n">
        <v>2562.24</v>
      </c>
      <c r="D70" s="5" t="n"/>
      <c r="E70" s="5" t="inlineStr">
        <is>
          <t>Soapoint Graphics</t>
        </is>
      </c>
      <c r="F70" s="5" t="inlineStr">
        <is>
          <t>12/01/21</t>
        </is>
      </c>
      <c r="G70" s="5" t="inlineStr">
        <is>
          <t>11/30/22</t>
        </is>
      </c>
      <c r="H70" s="5" t="inlineStr">
        <is>
          <t>11/30/22</t>
        </is>
      </c>
      <c r="I70" s="7" t="n">
        <v>1942.3</v>
      </c>
      <c r="J70" s="7" t="n">
        <v>625.61</v>
      </c>
      <c r="K70" s="8" t="n">
        <v>2.93</v>
      </c>
      <c r="L70" s="8" t="n">
        <v>5.8153</v>
      </c>
      <c r="M70" s="5" t="inlineStr">
        <is>
          <t>Moving mid-June</t>
        </is>
      </c>
    </row>
    <row r="71">
      <c r="A71" s="5" t="inlineStr">
        <is>
          <t>1771</t>
        </is>
      </c>
      <c r="B71" s="5" t="inlineStr">
        <is>
          <t>D</t>
        </is>
      </c>
      <c r="C71" s="6" t="n">
        <v>4585</v>
      </c>
      <c r="D71" s="5" t="n"/>
      <c r="E71" s="5" t="inlineStr">
        <is>
          <t>Coda Coffee</t>
        </is>
      </c>
      <c r="F71" s="5" t="inlineStr">
        <is>
          <t>9/1/2022</t>
        </is>
      </c>
      <c r="G71" s="5" t="inlineStr">
        <is>
          <t>8/31/23</t>
        </is>
      </c>
      <c r="H71" s="5" t="inlineStr">
        <is>
          <t>08/31/24</t>
        </is>
      </c>
      <c r="I71" s="7" t="n">
        <v>5469.82</v>
      </c>
      <c r="J71" s="7" t="n">
        <v>3247.81</v>
      </c>
      <c r="K71" s="8" t="n">
        <v>8.5</v>
      </c>
      <c r="L71" s="8" t="n">
        <v>5.8153</v>
      </c>
      <c r="M71" s="5" t="n"/>
    </row>
    <row r="72">
      <c r="A72" s="5" t="inlineStr">
        <is>
          <t>1771</t>
        </is>
      </c>
      <c r="B72" s="5" t="inlineStr">
        <is>
          <t>E &amp; F</t>
        </is>
      </c>
      <c r="C72" s="6" t="n">
        <v>5000</v>
      </c>
      <c r="D72" s="5" t="n"/>
      <c r="E72" s="5" t="inlineStr">
        <is>
          <t>Happel &amp; Associates Inc.</t>
        </is>
      </c>
      <c r="F72" s="5" t="inlineStr">
        <is>
          <t>9/1/2022</t>
        </is>
      </c>
      <c r="G72" s="5" t="inlineStr">
        <is>
          <t>8/31/23</t>
        </is>
      </c>
      <c r="H72" s="5" t="inlineStr">
        <is>
          <t>8/31/25</t>
        </is>
      </c>
      <c r="I72" s="7" t="n">
        <v>4923.04</v>
      </c>
      <c r="J72" s="7" t="n">
        <v>2500</v>
      </c>
      <c r="K72" s="8" t="n">
        <v>6</v>
      </c>
      <c r="L72" s="8" t="n">
        <v>5.8153</v>
      </c>
      <c r="M72" s="5" t="n"/>
    </row>
    <row r="73">
      <c r="A73" s="5" t="inlineStr">
        <is>
          <t>1761</t>
        </is>
      </c>
      <c r="B73" s="5" t="inlineStr">
        <is>
          <t>A</t>
        </is>
      </c>
      <c r="C73" s="6" t="n">
        <v>2625</v>
      </c>
      <c r="D73" s="5" t="n"/>
      <c r="E73" s="5" t="inlineStr">
        <is>
          <t>Harlan Bakeries</t>
        </is>
      </c>
      <c r="F73" s="5" t="inlineStr">
        <is>
          <t>09/01/22</t>
        </is>
      </c>
      <c r="G73" s="5" t="inlineStr">
        <is>
          <t>08/31/23</t>
        </is>
      </c>
      <c r="H73" s="5" t="inlineStr">
        <is>
          <t>8/31/25</t>
        </is>
      </c>
      <c r="I73" s="7" t="n">
        <v>2302.41</v>
      </c>
      <c r="J73" s="7" t="n">
        <v>1030.31</v>
      </c>
      <c r="K73" s="8" t="n">
        <v>4.71</v>
      </c>
      <c r="L73" s="8" t="n">
        <v>5.8153</v>
      </c>
      <c r="M73" s="5" t="n"/>
    </row>
    <row r="74">
      <c r="A74" s="5" t="inlineStr">
        <is>
          <t>1761</t>
        </is>
      </c>
      <c r="B74" s="5" t="inlineStr">
        <is>
          <t>A-5</t>
        </is>
      </c>
      <c r="C74" s="6" t="n">
        <v>3750</v>
      </c>
      <c r="D74" s="5" t="n"/>
      <c r="E74" s="5" t="inlineStr">
        <is>
          <t>Good Bread Inc.</t>
        </is>
      </c>
      <c r="F74" s="5" t="inlineStr">
        <is>
          <t>06/01/23</t>
        </is>
      </c>
      <c r="G74" s="5" t="inlineStr">
        <is>
          <t>05/31/24</t>
        </is>
      </c>
      <c r="H74" s="5" t="n"/>
      <c r="I74" s="7" t="n">
        <v>3364.84</v>
      </c>
      <c r="J74" s="7" t="n">
        <v>1547.56</v>
      </c>
      <c r="K74" s="8" t="n">
        <v>4.9522</v>
      </c>
      <c r="L74" s="8" t="n">
        <v>5.8153</v>
      </c>
      <c r="M74" s="5" t="n"/>
    </row>
    <row r="75">
      <c r="A75" s="5" t="inlineStr">
        <is>
          <t>1761</t>
        </is>
      </c>
      <c r="B75" s="5" t="inlineStr">
        <is>
          <t>A3</t>
        </is>
      </c>
      <c r="C75" s="6" t="n">
        <v>1250</v>
      </c>
      <c r="D75" s="5" t="n"/>
      <c r="E75" s="5" t="inlineStr">
        <is>
          <t>Santa Fe Mechanical</t>
        </is>
      </c>
      <c r="F75" s="5" t="inlineStr">
        <is>
          <t>09/01/22</t>
        </is>
      </c>
      <c r="G75" s="5" t="inlineStr">
        <is>
          <t>08/31/23</t>
        </is>
      </c>
      <c r="H75" s="5" t="inlineStr">
        <is>
          <t>8/31/25</t>
        </is>
      </c>
      <c r="I75" s="7" t="n">
        <v>1334.93</v>
      </c>
      <c r="J75" s="7" t="n">
        <v>729.17</v>
      </c>
      <c r="K75" s="8" t="n">
        <v>7</v>
      </c>
      <c r="L75" s="8" t="n">
        <v>5.8153</v>
      </c>
      <c r="M75" s="5" t="n"/>
    </row>
    <row r="76">
      <c r="A76" s="5" t="inlineStr">
        <is>
          <t>1761</t>
        </is>
      </c>
      <c r="B76" s="5" t="inlineStr">
        <is>
          <t>A4</t>
        </is>
      </c>
      <c r="C76" s="6" t="n">
        <v>5000</v>
      </c>
      <c r="D76" s="5" t="n"/>
      <c r="E76" s="5" t="inlineStr">
        <is>
          <t>Santa Fe Mechanical</t>
        </is>
      </c>
      <c r="F76" s="5" t="inlineStr">
        <is>
          <t>09/01/22</t>
        </is>
      </c>
      <c r="G76" s="5" t="inlineStr">
        <is>
          <t>08/31/23</t>
        </is>
      </c>
      <c r="H76" s="5" t="inlineStr">
        <is>
          <t>8/31/25</t>
        </is>
      </c>
      <c r="I76" s="7" t="n">
        <v>5339.71</v>
      </c>
      <c r="J76" s="7" t="n">
        <v>2916.67</v>
      </c>
      <c r="K76" s="8" t="n">
        <v>7</v>
      </c>
      <c r="L76" s="8" t="n">
        <v>5.8153</v>
      </c>
      <c r="M76" s="5" t="n"/>
    </row>
    <row r="77">
      <c r="A77" s="5" t="inlineStr">
        <is>
          <t>1761 (cont.)</t>
        </is>
      </c>
      <c r="B77" s="5" t="inlineStr">
        <is>
          <t>A1</t>
        </is>
      </c>
      <c r="C77" s="6" t="n">
        <v>6675</v>
      </c>
      <c r="D77" s="5" t="n"/>
      <c r="E77" s="5" t="inlineStr">
        <is>
          <t>Whatnot Ventures LLC</t>
        </is>
      </c>
      <c r="F77" s="5" t="inlineStr">
        <is>
          <t>06/01/23</t>
        </is>
      </c>
      <c r="G77" s="5" t="inlineStr">
        <is>
          <t>05/31/24</t>
        </is>
      </c>
      <c r="H77" s="5" t="inlineStr">
        <is>
          <t>5/31/26</t>
        </is>
      </c>
      <c r="I77" s="7" t="n">
        <v>5899.2</v>
      </c>
      <c r="J77" s="7" t="n">
        <v>2664.44</v>
      </c>
      <c r="K77" s="8" t="n">
        <v>4.79</v>
      </c>
      <c r="L77" s="8" t="n">
        <v>5.8153</v>
      </c>
      <c r="M77" s="5" t="n"/>
    </row>
    <row r="78">
      <c r="A78" s="5" t="inlineStr">
        <is>
          <t>1761 (cont.)</t>
        </is>
      </c>
      <c r="B78" s="5" t="inlineStr">
        <is>
          <t>A2</t>
        </is>
      </c>
      <c r="C78" s="6" t="n">
        <v>3200</v>
      </c>
      <c r="D78" s="5" t="n"/>
      <c r="E78" s="5" t="inlineStr">
        <is>
          <t>Inland Island Brewing</t>
        </is>
      </c>
      <c r="F78" s="5" t="inlineStr">
        <is>
          <t>10/01/22</t>
        </is>
      </c>
      <c r="G78" s="5" t="inlineStr">
        <is>
          <t>09/30/23</t>
        </is>
      </c>
      <c r="H78" s="5" t="inlineStr">
        <is>
          <t>9/30/2027</t>
        </is>
      </c>
      <c r="I78" s="7" t="n">
        <v>2726.75</v>
      </c>
      <c r="J78" s="7" t="n">
        <v>1176</v>
      </c>
      <c r="K78" s="8" t="n">
        <v>4.41</v>
      </c>
      <c r="L78" s="8" t="n">
        <v>5.8153</v>
      </c>
      <c r="M78" s="5" t="n"/>
    </row>
    <row r="79">
      <c r="A79" s="5" t="inlineStr">
        <is>
          <t>1761 (cont.)</t>
        </is>
      </c>
      <c r="B79" s="5" t="inlineStr">
        <is>
          <t>B</t>
        </is>
      </c>
      <c r="C79" s="6" t="n">
        <v>2765</v>
      </c>
      <c r="D79" s="5" t="n"/>
      <c r="E79" s="5" t="inlineStr">
        <is>
          <t>Inland Island Brewing</t>
        </is>
      </c>
      <c r="F79" s="5" t="inlineStr">
        <is>
          <t>10/01/22</t>
        </is>
      </c>
      <c r="G79" s="5" t="inlineStr">
        <is>
          <t>09/30/23</t>
        </is>
      </c>
      <c r="H79" s="5" t="inlineStr">
        <is>
          <t>9/30/27</t>
        </is>
      </c>
      <c r="I79" s="7" t="n">
        <v>2356.08</v>
      </c>
      <c r="J79" s="7" t="n">
        <v>1046.09</v>
      </c>
      <c r="K79" s="8" t="n">
        <v>4.41</v>
      </c>
      <c r="L79" s="8" t="n">
        <v>5.8153</v>
      </c>
      <c r="M79" s="5" t="n"/>
    </row>
    <row r="80">
      <c r="A80" s="5" t="inlineStr">
        <is>
          <t>1761 (cont.)</t>
        </is>
      </c>
      <c r="B80" s="5" t="inlineStr">
        <is>
          <t>B add on</t>
        </is>
      </c>
      <c r="C80" s="6" t="n">
        <v>1150</v>
      </c>
      <c r="D80" s="5" t="n"/>
      <c r="E80" s="5" t="inlineStr">
        <is>
          <t>Inland Island Brewing</t>
        </is>
      </c>
      <c r="F80" s="5" t="inlineStr">
        <is>
          <t>10/01/22</t>
        </is>
      </c>
      <c r="G80" s="5" t="inlineStr">
        <is>
          <t>09/30/23</t>
        </is>
      </c>
      <c r="H80" s="5" t="inlineStr">
        <is>
          <t>9/30/27</t>
        </is>
      </c>
      <c r="I80" s="7" t="n">
        <v>1132.3</v>
      </c>
      <c r="J80" s="7" t="n">
        <v>575</v>
      </c>
      <c r="K80" s="8" t="n">
        <v>6</v>
      </c>
      <c r="L80" s="8" t="n">
        <v>5.8153</v>
      </c>
      <c r="M80" s="5" t="n"/>
    </row>
    <row r="81">
      <c r="A81" s="5" t="inlineStr">
        <is>
          <t>1761 (cont.)</t>
        </is>
      </c>
      <c r="B81" s="5" t="inlineStr">
        <is>
          <t>C&amp;D</t>
        </is>
      </c>
      <c r="C81" s="6" t="n">
        <v>6465</v>
      </c>
      <c r="D81" s="5" t="n"/>
      <c r="E81" s="5" t="inlineStr">
        <is>
          <t>Coda Coffee</t>
        </is>
      </c>
      <c r="F81" s="5" t="inlineStr">
        <is>
          <t>10/01/22</t>
        </is>
      </c>
      <c r="G81" s="5" t="inlineStr">
        <is>
          <t>09/30/23</t>
        </is>
      </c>
      <c r="H81" s="5" t="inlineStr">
        <is>
          <t>3/31/25</t>
        </is>
      </c>
      <c r="I81" s="7" t="n">
        <v>7712.37</v>
      </c>
      <c r="J81" s="7" t="n">
        <v>4579.38</v>
      </c>
      <c r="K81" s="8" t="n">
        <v>8.5</v>
      </c>
      <c r="L81" s="8" t="n">
        <v>5.8153</v>
      </c>
      <c r="M81" s="5" t="n"/>
    </row>
    <row r="82">
      <c r="A82" s="5" t="inlineStr">
        <is>
          <t>1805</t>
        </is>
      </c>
      <c r="B82" s="5" t="inlineStr">
        <is>
          <t>A,B</t>
        </is>
      </c>
      <c r="C82" s="6" t="n">
        <v>3000</v>
      </c>
      <c r="D82" s="5" t="n"/>
      <c r="E82" s="5" t="inlineStr">
        <is>
          <t>Savory Retail Group, LLC</t>
        </is>
      </c>
      <c r="F82" s="5" t="inlineStr">
        <is>
          <t>04/01/23</t>
        </is>
      </c>
      <c r="G82" s="5" t="inlineStr">
        <is>
          <t>03/31/24</t>
        </is>
      </c>
      <c r="H82" s="5" t="inlineStr">
        <is>
          <t>03/31/30</t>
        </is>
      </c>
      <c r="I82" s="7" t="n">
        <v>3426.99</v>
      </c>
      <c r="J82" s="7" t="n">
        <v>1300</v>
      </c>
      <c r="K82" s="8" t="n">
        <v>5.2</v>
      </c>
      <c r="L82" s="8" t="n">
        <v>5.8153</v>
      </c>
      <c r="M82" s="5" t="n"/>
    </row>
    <row r="83">
      <c r="A83" s="5" t="inlineStr">
        <is>
          <t>1805</t>
        </is>
      </c>
      <c r="B83" s="5" t="inlineStr">
        <is>
          <t>D</t>
        </is>
      </c>
      <c r="C83" s="6" t="n">
        <v>2000</v>
      </c>
      <c r="D83" s="5" t="n"/>
      <c r="E83" s="5" t="inlineStr">
        <is>
          <t>Savory Retail Group, LLC</t>
        </is>
      </c>
      <c r="F83" s="5" t="inlineStr">
        <is>
          <t>04/01/23</t>
        </is>
      </c>
      <c r="G83" s="5" t="inlineStr">
        <is>
          <t>03/31/24</t>
        </is>
      </c>
      <c r="H83" s="5" t="inlineStr">
        <is>
          <t>03/31/30</t>
        </is>
      </c>
      <c r="I83" s="7" t="n">
        <v>1835.88</v>
      </c>
      <c r="J83" s="7" t="n">
        <v>866.67</v>
      </c>
      <c r="K83" s="8" t="n">
        <v>5.2</v>
      </c>
      <c r="L83" s="8" t="n">
        <v>5.8153</v>
      </c>
      <c r="M83" s="5" t="n"/>
    </row>
    <row r="84">
      <c r="A84" s="5" t="inlineStr">
        <is>
          <t>1805</t>
        </is>
      </c>
      <c r="B84" s="5" t="inlineStr">
        <is>
          <t>E,F,G</t>
        </is>
      </c>
      <c r="C84" s="6" t="n">
        <v>6000</v>
      </c>
      <c r="D84" s="5" t="n"/>
      <c r="E84" s="5" t="inlineStr">
        <is>
          <t>Savory Retail Group, LLC</t>
        </is>
      </c>
      <c r="F84" s="5" t="inlineStr">
        <is>
          <t>04/01/23</t>
        </is>
      </c>
      <c r="G84" s="5" t="inlineStr">
        <is>
          <t>03/31/24</t>
        </is>
      </c>
      <c r="H84" s="5" t="inlineStr">
        <is>
          <t>03/31/30</t>
        </is>
      </c>
      <c r="I84" s="7" t="n">
        <v>5507.65</v>
      </c>
      <c r="J84" s="7" t="n">
        <v>2600</v>
      </c>
      <c r="K84" s="8" t="n">
        <v>5.2</v>
      </c>
      <c r="L84" s="8" t="n">
        <v>5.8153</v>
      </c>
      <c r="M84" s="5" t="n"/>
    </row>
    <row r="85">
      <c r="A85" s="5" t="inlineStr">
        <is>
          <t>1805</t>
        </is>
      </c>
      <c r="B85" s="5" t="inlineStr">
        <is>
          <t>H</t>
        </is>
      </c>
      <c r="C85" s="6" t="n">
        <v>2000</v>
      </c>
      <c r="D85" s="5" t="n"/>
      <c r="E85" s="5" t="inlineStr">
        <is>
          <t>M.R. Solutions, Inc.</t>
        </is>
      </c>
      <c r="F85" s="5" t="inlineStr">
        <is>
          <t>08/01/22</t>
        </is>
      </c>
      <c r="G85" s="5" t="inlineStr">
        <is>
          <t>07/31/23</t>
        </is>
      </c>
      <c r="H85" s="5" t="inlineStr">
        <is>
          <t>7/31/23</t>
        </is>
      </c>
      <c r="I85" s="7" t="n">
        <v>1969.22</v>
      </c>
      <c r="J85" s="7" t="n">
        <v>1000</v>
      </c>
      <c r="K85" s="8" t="n">
        <v>6</v>
      </c>
      <c r="L85" s="8" t="n">
        <v>5.8153</v>
      </c>
      <c r="M85" s="5" t="n"/>
    </row>
    <row r="86">
      <c r="A86" s="5" t="inlineStr">
        <is>
          <t>1805</t>
        </is>
      </c>
      <c r="B86" s="5" t="inlineStr">
        <is>
          <t>I</t>
        </is>
      </c>
      <c r="C86" s="6" t="n">
        <v>2000</v>
      </c>
      <c r="D86" s="5" t="n"/>
      <c r="E86" s="5" t="inlineStr">
        <is>
          <t>M.R. Solutions, Inc.</t>
        </is>
      </c>
      <c r="F86" s="5" t="inlineStr">
        <is>
          <t>08/01/22</t>
        </is>
      </c>
      <c r="G86" s="5" t="inlineStr">
        <is>
          <t>07/31/23</t>
        </is>
      </c>
      <c r="H86" s="5" t="n"/>
      <c r="I86" s="7" t="n">
        <v>1969.22</v>
      </c>
      <c r="J86" s="7" t="n">
        <v>1000</v>
      </c>
      <c r="K86" s="8" t="n">
        <v>6</v>
      </c>
      <c r="L86" s="8" t="n">
        <v>5.8153</v>
      </c>
      <c r="M86" s="5" t="n"/>
    </row>
    <row r="87">
      <c r="A87" s="5" t="inlineStr">
        <is>
          <t>1805</t>
        </is>
      </c>
      <c r="B87" s="5" t="inlineStr">
        <is>
          <t>J-s</t>
        </is>
      </c>
      <c r="C87" s="6" t="n">
        <v>2172</v>
      </c>
      <c r="D87" s="5" t="n"/>
      <c r="E87" s="5" t="inlineStr">
        <is>
          <t>ReEnergize</t>
        </is>
      </c>
      <c r="F87" s="5" t="inlineStr">
        <is>
          <t>06/01/23</t>
        </is>
      </c>
      <c r="G87" s="5" t="inlineStr">
        <is>
          <t>05/31/24</t>
        </is>
      </c>
      <c r="H87" s="5" t="inlineStr">
        <is>
          <t>5/31/24</t>
        </is>
      </c>
      <c r="I87" s="7" t="n">
        <v>2182.89</v>
      </c>
      <c r="J87" s="7" t="n">
        <v>1035.32</v>
      </c>
      <c r="K87" s="8" t="n">
        <v>5.72</v>
      </c>
      <c r="L87" s="8" t="n">
        <v>5.8153</v>
      </c>
      <c r="M87" s="5" t="n"/>
    </row>
    <row r="88">
      <c r="A88" s="5" t="inlineStr">
        <is>
          <t>1805</t>
        </is>
      </c>
      <c r="B88" s="5" t="inlineStr">
        <is>
          <t>J (Ne)</t>
        </is>
      </c>
      <c r="C88" s="6" t="n">
        <v>1475</v>
      </c>
      <c r="D88" s="5" t="n"/>
      <c r="E88" s="5" t="inlineStr">
        <is>
          <t>P&amp;H Equipment</t>
        </is>
      </c>
      <c r="F88" s="5" t="inlineStr">
        <is>
          <t>02/01/21</t>
        </is>
      </c>
      <c r="G88" s="5" t="inlineStr">
        <is>
          <t>01/31/23</t>
        </is>
      </c>
      <c r="H88" s="5" t="inlineStr">
        <is>
          <t>1/31/23</t>
        </is>
      </c>
      <c r="I88" s="7" t="n">
        <v>1421.57</v>
      </c>
      <c r="J88" s="7" t="n">
        <v>706.77</v>
      </c>
      <c r="K88" s="8" t="n">
        <v>5.75</v>
      </c>
      <c r="L88" s="8" t="n">
        <v>5.8153</v>
      </c>
      <c r="M88" s="5" t="inlineStr">
        <is>
          <t>Not renewing, on mo-to-mo until caught up 1/31/2023</t>
        </is>
      </c>
    </row>
    <row r="89">
      <c r="A89" s="5" t="inlineStr">
        <is>
          <t>1805</t>
        </is>
      </c>
      <c r="B89" s="5" t="inlineStr">
        <is>
          <t>J (Nw)</t>
        </is>
      </c>
      <c r="C89" s="6" t="n">
        <v>440</v>
      </c>
      <c r="D89" s="5" t="n"/>
      <c r="E89" s="5" t="inlineStr">
        <is>
          <t>ReEnergize</t>
        </is>
      </c>
      <c r="F89" s="5" t="inlineStr">
        <is>
          <t>06/01/23</t>
        </is>
      </c>
      <c r="G89" s="5" t="inlineStr">
        <is>
          <t>05/31/24</t>
        </is>
      </c>
      <c r="H89" s="5" t="inlineStr">
        <is>
          <t>5/31/24</t>
        </is>
      </c>
      <c r="I89" s="7" t="n">
        <v>422.97</v>
      </c>
      <c r="J89" s="7" t="n">
        <v>209.74</v>
      </c>
      <c r="K89" s="8" t="n">
        <v>5.72</v>
      </c>
      <c r="L89" s="8" t="n">
        <v>5.8153</v>
      </c>
      <c r="M89" s="5" t="n"/>
    </row>
    <row r="90">
      <c r="A90" s="5" t="inlineStr">
        <is>
          <t>1805</t>
        </is>
      </c>
      <c r="B90" s="5" t="inlineStr">
        <is>
          <t>K</t>
        </is>
      </c>
      <c r="C90" s="6" t="n">
        <v>1325</v>
      </c>
      <c r="D90" s="5" t="n"/>
      <c r="E90" s="5" t="inlineStr">
        <is>
          <t>ReEnergize</t>
        </is>
      </c>
      <c r="F90" s="5" t="inlineStr">
        <is>
          <t>06/01/23</t>
        </is>
      </c>
      <c r="G90" s="5" t="inlineStr">
        <is>
          <t>05/31/24</t>
        </is>
      </c>
      <c r="H90" s="5" t="inlineStr">
        <is>
          <t>5/31/24</t>
        </is>
      </c>
      <c r="I90" s="7" t="n">
        <v>1273.69</v>
      </c>
      <c r="J90" s="7" t="n">
        <v>631.58</v>
      </c>
      <c r="K90" s="8" t="n">
        <v>5.72</v>
      </c>
      <c r="L90" s="8" t="n">
        <v>5.8153</v>
      </c>
      <c r="M90" s="5" t="n"/>
    </row>
    <row r="91">
      <c r="A91" s="5" t="inlineStr">
        <is>
          <t>1805</t>
        </is>
      </c>
      <c r="B91" s="5" t="inlineStr">
        <is>
          <t>K office</t>
        </is>
      </c>
      <c r="C91" s="6" t="n">
        <v>680</v>
      </c>
      <c r="D91" s="5" t="n"/>
      <c r="E91" s="5" t="inlineStr">
        <is>
          <t>ReEnergize</t>
        </is>
      </c>
      <c r="F91" s="5" t="inlineStr">
        <is>
          <t>06/01/23</t>
        </is>
      </c>
      <c r="G91" s="5" t="inlineStr">
        <is>
          <t>05/31/24</t>
        </is>
      </c>
      <c r="H91" s="5" t="inlineStr">
        <is>
          <t>5/31/24</t>
        </is>
      </c>
      <c r="I91" s="7" t="n">
        <v>653.67</v>
      </c>
      <c r="J91" s="7" t="n">
        <v>324.13</v>
      </c>
      <c r="K91" s="8" t="n">
        <v>5.72</v>
      </c>
      <c r="L91" s="8" t="n">
        <v>5.8153</v>
      </c>
      <c r="M91" s="5" t="n"/>
    </row>
    <row r="92">
      <c r="A92" s="5" t="inlineStr">
        <is>
          <t>1805</t>
        </is>
      </c>
      <c r="B92" s="5" t="inlineStr">
        <is>
          <t>L</t>
        </is>
      </c>
      <c r="C92" s="6" t="n">
        <v>2005</v>
      </c>
      <c r="D92" s="5" t="n"/>
      <c r="E92" s="5" t="inlineStr">
        <is>
          <t>ReEnergize</t>
        </is>
      </c>
      <c r="F92" s="5" t="inlineStr">
        <is>
          <t>06/01/23</t>
        </is>
      </c>
      <c r="G92" s="5" t="inlineStr">
        <is>
          <t>05/31/23</t>
        </is>
      </c>
      <c r="H92" s="5" t="inlineStr">
        <is>
          <t>5/31/24</t>
        </is>
      </c>
      <c r="I92" s="7" t="n">
        <v>1927.36</v>
      </c>
      <c r="J92" s="7" t="n">
        <v>955.72</v>
      </c>
      <c r="K92" s="8" t="n">
        <v>5.72</v>
      </c>
      <c r="L92" s="8" t="n">
        <v>5.8153</v>
      </c>
      <c r="M92" s="5" t="n"/>
    </row>
    <row r="93">
      <c r="A93" s="5" t="inlineStr">
        <is>
          <t>1805</t>
        </is>
      </c>
      <c r="B93" s="5" t="inlineStr">
        <is>
          <t>M</t>
        </is>
      </c>
      <c r="C93" s="6" t="n">
        <v>3005</v>
      </c>
      <c r="D93" s="5" t="n"/>
      <c r="E93" s="5" t="inlineStr">
        <is>
          <t>Mountain Strong LTD</t>
        </is>
      </c>
      <c r="F93" s="5" t="inlineStr">
        <is>
          <t>06/01/23</t>
        </is>
      </c>
      <c r="G93" s="5" t="inlineStr">
        <is>
          <t>05/31/24</t>
        </is>
      </c>
      <c r="H93" s="5" t="inlineStr">
        <is>
          <t>5/31/25</t>
        </is>
      </c>
      <c r="I93" s="7" t="n">
        <v>3003.82</v>
      </c>
      <c r="J93" s="7" t="n">
        <v>1547.58</v>
      </c>
      <c r="K93" s="8" t="n">
        <v>6.18</v>
      </c>
      <c r="L93" s="8" t="n">
        <v>5.8153</v>
      </c>
      <c r="M93" s="5" t="n"/>
    </row>
    <row r="94">
      <c r="A94" s="5" t="inlineStr">
        <is>
          <t>1805</t>
        </is>
      </c>
      <c r="B94" s="5" t="inlineStr">
        <is>
          <t>N</t>
        </is>
      </c>
      <c r="C94" s="6" t="n">
        <v>3000</v>
      </c>
      <c r="D94" s="5" t="n"/>
      <c r="E94" s="5" t="inlineStr">
        <is>
          <t>Harlan</t>
        </is>
      </c>
      <c r="F94" s="5" t="inlineStr">
        <is>
          <t>09/01/22</t>
        </is>
      </c>
      <c r="G94" s="5" t="inlineStr">
        <is>
          <t>08/31/23</t>
        </is>
      </c>
      <c r="H94" s="5" t="n"/>
      <c r="I94" s="7" t="n">
        <v>1811.33</v>
      </c>
      <c r="J94" s="7" t="n">
        <v>357.5</v>
      </c>
      <c r="K94" s="8" t="n">
        <v>1.43</v>
      </c>
      <c r="L94" s="8" t="n">
        <v>5.8153</v>
      </c>
      <c r="M94" s="5" t="n"/>
    </row>
    <row r="95">
      <c r="A95" s="5" t="inlineStr">
        <is>
          <t>1805</t>
        </is>
      </c>
      <c r="B95" s="5" t="inlineStr">
        <is>
          <t>O1, O2, O3</t>
        </is>
      </c>
      <c r="C95" s="6" t="n">
        <v>9000</v>
      </c>
      <c r="D95" s="5" t="n"/>
      <c r="E95" s="5" t="inlineStr">
        <is>
          <t>Coda Coffee</t>
        </is>
      </c>
      <c r="F95" s="5" t="inlineStr">
        <is>
          <t>09/01/22</t>
        </is>
      </c>
      <c r="G95" s="5" t="inlineStr">
        <is>
          <t>08/31/23</t>
        </is>
      </c>
      <c r="H95" s="5" t="inlineStr">
        <is>
          <t>8/1/24</t>
        </is>
      </c>
      <c r="I95" s="7" t="n">
        <v>10736.48</v>
      </c>
      <c r="J95" s="7" t="n">
        <v>6375</v>
      </c>
      <c r="K95" s="8" t="n">
        <v>8.5</v>
      </c>
      <c r="L95" s="8" t="n">
        <v>5.8153</v>
      </c>
      <c r="M95" s="5" t="n"/>
    </row>
    <row r="96">
      <c r="A96" s="9" t="inlineStr">
        <is>
          <t>WAREHOUSE TOTALS</t>
        </is>
      </c>
      <c r="B96" s="9" t="n"/>
      <c r="C96" s="10" t="n">
        <v>197502.84</v>
      </c>
      <c r="D96" s="10" t="n">
        <v>0</v>
      </c>
      <c r="E96" s="9" t="n"/>
      <c r="F96" s="9" t="n"/>
      <c r="G96" s="9" t="n"/>
      <c r="H96" s="9" t="n"/>
      <c r="I96" s="9" t="inlineStr">
        <is>
          <t>$192,173.54</t>
        </is>
      </c>
      <c r="J96" s="9" t="inlineStr">
        <is>
          <t>$98,666.71</t>
        </is>
      </c>
      <c r="K96" s="9" t="inlineStr">
        <is>
          <t>$5.84 blended</t>
        </is>
      </c>
      <c r="L96" s="9" t="n"/>
      <c r="M96" s="9" t="inlineStr">
        <is>
          <t>Warehouse totals per rent roll</t>
        </is>
      </c>
    </row>
    <row r="97">
      <c r="A97" s="9" t="inlineStr">
        <is>
          <t>BUILDING TOTAL (Office+Wse)</t>
        </is>
      </c>
      <c r="B97" s="9" t="n"/>
      <c r="C97" s="10" t="n">
        <v>214357.56</v>
      </c>
      <c r="D97" s="10" t="n">
        <v>2093.2</v>
      </c>
      <c r="E97" s="9" t="n"/>
      <c r="F97" s="9" t="n"/>
      <c r="G97" s="9" t="n"/>
      <c r="H97" s="9" t="n"/>
      <c r="I97" s="9" t="inlineStr">
        <is>
          <t>$206,876.74</t>
        </is>
      </c>
      <c r="J97" s="9" t="inlineStr">
        <is>
          <t>$105,490.94</t>
        </is>
      </c>
      <c r="K97" s="9" t="n"/>
      <c r="L97" s="9" t="n"/>
      <c r="M97" s="9" t="inlineStr">
        <is>
          <t>Building totals per rent roll</t>
        </is>
      </c>
    </row>
    <row r="98">
      <c r="A98" s="5" t="inlineStr">
        <is>
          <t>OUTSIDE/STORAGE</t>
        </is>
      </c>
      <c r="B98" s="5" t="inlineStr">
        <is>
          <t>Franklin Hillside A (10,000 SF)</t>
        </is>
      </c>
      <c r="C98" s="6" t="n">
        <v>10000</v>
      </c>
      <c r="D98" s="5" t="n"/>
      <c r="E98" s="5" t="inlineStr">
        <is>
          <t>Sams Hauling</t>
        </is>
      </c>
      <c r="F98" s="5" t="inlineStr">
        <is>
          <t>07/01/02</t>
        </is>
      </c>
      <c r="G98" s="5" t="inlineStr">
        <is>
          <t>mo to mo</t>
        </is>
      </c>
      <c r="H98" s="5" t="inlineStr">
        <is>
          <t>mo to mo</t>
        </is>
      </c>
      <c r="I98" s="7" t="n">
        <v>200</v>
      </c>
      <c r="J98" s="5" t="n"/>
      <c r="K98" s="5" t="n"/>
      <c r="L98" s="5" t="n"/>
      <c r="M98" s="5" t="n"/>
    </row>
    <row r="99">
      <c r="A99" s="5" t="inlineStr">
        <is>
          <t>OUTSIDE/STORAGE</t>
        </is>
      </c>
      <c r="B99" s="5" t="inlineStr">
        <is>
          <t>Franklin - 5898 Franklin (6,375 SF)</t>
        </is>
      </c>
      <c r="C99" s="6" t="n">
        <v>6375</v>
      </c>
      <c r="D99" s="5" t="n"/>
      <c r="E99" s="5" t="inlineStr">
        <is>
          <t>Keith Werkheiser</t>
        </is>
      </c>
      <c r="F99" s="5" t="inlineStr">
        <is>
          <t>05/01/23</t>
        </is>
      </c>
      <c r="G99" s="5" t="inlineStr">
        <is>
          <t>04/30/24</t>
        </is>
      </c>
      <c r="H99" s="5" t="inlineStr">
        <is>
          <t>4/30/28</t>
        </is>
      </c>
      <c r="I99" s="7" t="n">
        <v>1275</v>
      </c>
      <c r="J99" s="5" t="n"/>
      <c r="K99" s="5" t="n"/>
      <c r="L99" s="5" t="n"/>
      <c r="M99" s="5" t="n"/>
    </row>
    <row r="100">
      <c r="A100" s="5" t="inlineStr">
        <is>
          <t>OUTSIDE/STORAGE</t>
        </is>
      </c>
      <c r="B100" s="5" t="inlineStr">
        <is>
          <t>Franklin (500 SF)</t>
        </is>
      </c>
      <c r="C100" s="6" t="n">
        <v>500</v>
      </c>
      <c r="D100" s="5" t="n"/>
      <c r="E100" s="5" t="inlineStr">
        <is>
          <t>Colorado Construction Cleaning</t>
        </is>
      </c>
      <c r="F100" s="5" t="inlineStr">
        <is>
          <t>03/01/22</t>
        </is>
      </c>
      <c r="G100" s="5" t="inlineStr">
        <is>
          <t>mo to mo</t>
        </is>
      </c>
      <c r="H100" s="5" t="n"/>
      <c r="I100" s="5" t="n"/>
      <c r="J100" s="5" t="n"/>
      <c r="K100" s="5" t="n"/>
      <c r="L100" s="5" t="n"/>
      <c r="M100" s="5" t="n"/>
    </row>
    <row r="101">
      <c r="A101" s="5" t="inlineStr">
        <is>
          <t>OUTSIDE/STORAGE</t>
        </is>
      </c>
      <c r="B101" s="5" t="inlineStr">
        <is>
          <t>1900 E. 58th (1,000 SF)</t>
        </is>
      </c>
      <c r="C101" s="6" t="n">
        <v>1000</v>
      </c>
      <c r="D101" s="5" t="n"/>
      <c r="E101" s="5" t="inlineStr">
        <is>
          <t>P&amp;H Equipment</t>
        </is>
      </c>
      <c r="F101" s="5" t="n"/>
      <c r="G101" s="5" t="n"/>
      <c r="H101" s="5" t="n"/>
      <c r="I101" s="5" t="n"/>
      <c r="J101" s="5" t="n"/>
      <c r="K101" s="5" t="n"/>
      <c r="L101" s="5" t="n"/>
      <c r="M101" s="5" t="n"/>
    </row>
    <row r="102">
      <c r="A102" s="5" t="inlineStr">
        <is>
          <t>OUTSIDE/STORAGE</t>
        </is>
      </c>
      <c r="B102" s="5" t="inlineStr">
        <is>
          <t>Mapleton (1,000 SF)</t>
        </is>
      </c>
      <c r="C102" s="6" t="n">
        <v>1000</v>
      </c>
      <c r="D102" s="5" t="n"/>
      <c r="E102" s="5" t="inlineStr">
        <is>
          <t>P&amp;H Equipment</t>
        </is>
      </c>
      <c r="F102" s="5" t="n"/>
      <c r="G102" s="5" t="inlineStr">
        <is>
          <t>mo to mo</t>
        </is>
      </c>
      <c r="H102" s="5" t="inlineStr">
        <is>
          <t>12/3/18</t>
        </is>
      </c>
      <c r="I102" s="7" t="n">
        <v>50</v>
      </c>
      <c r="J102" s="5" t="n"/>
      <c r="K102" s="5" t="n"/>
      <c r="L102" s="5" t="n"/>
      <c r="M102" s="5" t="n"/>
    </row>
    <row r="103">
      <c r="A103" s="5" t="inlineStr">
        <is>
          <t>OUTSIDE/STORAGE</t>
        </is>
      </c>
      <c r="B103" s="5" t="inlineStr">
        <is>
          <t>Hillside B - 5952 Franklin (17,447.77 SF)</t>
        </is>
      </c>
      <c r="C103" s="6" t="n">
        <v>17447.77</v>
      </c>
      <c r="D103" s="5" t="n"/>
      <c r="E103" s="5" t="inlineStr">
        <is>
          <t>Lobos Structures, LLC.</t>
        </is>
      </c>
      <c r="F103" s="5" t="inlineStr">
        <is>
          <t>07/01/22</t>
        </is>
      </c>
      <c r="G103" s="5" t="inlineStr">
        <is>
          <t>06/30/23</t>
        </is>
      </c>
      <c r="H103" s="5" t="inlineStr">
        <is>
          <t>6/30/24</t>
        </is>
      </c>
      <c r="I103" s="7" t="n">
        <v>349.44</v>
      </c>
      <c r="J103" s="5" t="n"/>
      <c r="K103" s="5" t="n"/>
      <c r="L103" s="5" t="n"/>
      <c r="M103" s="5" t="n"/>
    </row>
    <row r="104">
      <c r="A104" s="5" t="inlineStr">
        <is>
          <t>OUTSIDE/STORAGE</t>
        </is>
      </c>
      <c r="B104" s="5" t="inlineStr">
        <is>
          <t>Hillside B - 5952 Franklin (17,447.77 SF) #2</t>
        </is>
      </c>
      <c r="C104" s="6" t="n">
        <v>17447.77</v>
      </c>
      <c r="D104" s="5" t="n"/>
      <c r="E104" s="5" t="inlineStr">
        <is>
          <t>Lobos Structures, LLC.</t>
        </is>
      </c>
      <c r="F104" s="5" t="inlineStr">
        <is>
          <t>07/01/22</t>
        </is>
      </c>
      <c r="G104" s="5" t="inlineStr">
        <is>
          <t>06/30/23</t>
        </is>
      </c>
      <c r="H104" s="5" t="inlineStr">
        <is>
          <t>6/30/24</t>
        </is>
      </c>
      <c r="I104" s="7" t="n">
        <v>349.44</v>
      </c>
      <c r="J104" s="5" t="n"/>
      <c r="K104" s="5" t="n"/>
      <c r="L104" s="5" t="n"/>
      <c r="M104" s="5" t="n"/>
    </row>
    <row r="105">
      <c r="A105" s="5" t="inlineStr">
        <is>
          <t>OUTSIDE/STORAGE</t>
        </is>
      </c>
      <c r="B105" s="5" t="inlineStr">
        <is>
          <t>Yard A (5,730 SF)</t>
        </is>
      </c>
      <c r="C105" s="6" t="n">
        <v>5730</v>
      </c>
      <c r="D105" s="5" t="n"/>
      <c r="E105" s="5" t="inlineStr">
        <is>
          <t>Happel &amp; Associates</t>
        </is>
      </c>
      <c r="F105" s="5" t="inlineStr">
        <is>
          <t>09/01/22</t>
        </is>
      </c>
      <c r="G105" s="5" t="inlineStr">
        <is>
          <t>08/31/23</t>
        </is>
      </c>
      <c r="H105" s="5" t="inlineStr">
        <is>
          <t>8/31/25</t>
        </is>
      </c>
      <c r="I105" s="7" t="n">
        <v>200.55</v>
      </c>
      <c r="J105" s="5" t="n"/>
      <c r="K105" s="5" t="n"/>
      <c r="L105" s="5" t="n"/>
      <c r="M105" s="5" t="n"/>
    </row>
    <row r="106">
      <c r="A106" s="5" t="inlineStr">
        <is>
          <t>OUTSIDE/STORAGE</t>
        </is>
      </c>
      <c r="B106" s="5" t="inlineStr">
        <is>
          <t>Yard B (17,000 SF)</t>
        </is>
      </c>
      <c r="C106" s="6" t="n">
        <v>17000</v>
      </c>
      <c r="D106" s="5" t="n"/>
      <c r="E106" s="5" t="inlineStr">
        <is>
          <t>Harlan</t>
        </is>
      </c>
      <c r="F106" s="5" t="n"/>
      <c r="G106" s="5" t="inlineStr">
        <is>
          <t>5/31/24</t>
        </is>
      </c>
      <c r="H106" s="5" t="inlineStr">
        <is>
          <t>5/31/24</t>
        </is>
      </c>
      <c r="I106" s="7" t="n">
        <v>395.44</v>
      </c>
      <c r="J106" s="5" t="n"/>
      <c r="K106" s="5" t="n"/>
      <c r="L106" s="5" t="n"/>
      <c r="M106" s="5" t="n"/>
    </row>
    <row r="107">
      <c r="A107" s="5" t="inlineStr">
        <is>
          <t>OUTSIDE/STORAGE</t>
        </is>
      </c>
      <c r="B107" s="5" t="inlineStr">
        <is>
          <t>Yard C (5,000 SF)</t>
        </is>
      </c>
      <c r="C107" s="6" t="n">
        <v>5000</v>
      </c>
      <c r="D107" s="5" t="n"/>
      <c r="E107" s="5" t="inlineStr">
        <is>
          <t>P&amp;H Equipment</t>
        </is>
      </c>
      <c r="F107" s="5" t="inlineStr">
        <is>
          <t>02/01/23</t>
        </is>
      </c>
      <c r="G107" s="5" t="inlineStr">
        <is>
          <t>01/31/23</t>
        </is>
      </c>
      <c r="H107" s="5" t="inlineStr">
        <is>
          <t>1/31/23</t>
        </is>
      </c>
      <c r="I107" s="7" t="n">
        <v>104.16</v>
      </c>
      <c r="J107" s="5" t="n"/>
      <c r="K107" s="5" t="n"/>
      <c r="L107" s="5" t="n"/>
      <c r="M107" s="5" t="n"/>
    </row>
    <row r="108">
      <c r="A108" s="5" t="inlineStr">
        <is>
          <t>OUTSIDE/STORAGE</t>
        </is>
      </c>
      <c r="B108" s="5" t="inlineStr">
        <is>
          <t>Yard D (17,825 SF)</t>
        </is>
      </c>
      <c r="C108" s="6" t="n">
        <v>17825</v>
      </c>
      <c r="D108" s="5" t="n"/>
      <c r="E108" s="5" t="inlineStr">
        <is>
          <t>P &amp; H Equipment (clean dirt)</t>
        </is>
      </c>
      <c r="F108" s="5" t="inlineStr">
        <is>
          <t>02/01/22</t>
        </is>
      </c>
      <c r="G108" s="5" t="inlineStr">
        <is>
          <t>01/31/23</t>
        </is>
      </c>
      <c r="H108" s="5" t="inlineStr">
        <is>
          <t>1/31/23</t>
        </is>
      </c>
      <c r="I108" s="7" t="n">
        <v>371.35</v>
      </c>
      <c r="J108" s="5" t="n"/>
      <c r="K108" s="5" t="n"/>
      <c r="L108" s="5" t="n"/>
      <c r="M108" s="5" t="n"/>
    </row>
    <row r="109">
      <c r="A109" s="5" t="inlineStr">
        <is>
          <t>OUTSIDE/STORAGE</t>
        </is>
      </c>
      <c r="B109" s="5" t="inlineStr">
        <is>
          <t>Yard E (14,500 SF)</t>
        </is>
      </c>
      <c r="C109" s="6" t="n">
        <v>14500</v>
      </c>
      <c r="D109" s="5" t="n"/>
      <c r="E109" s="5" t="inlineStr">
        <is>
          <t>P &amp; H Equipment (4 trucks)</t>
        </is>
      </c>
      <c r="F109" s="5" t="inlineStr">
        <is>
          <t>02/01/22</t>
        </is>
      </c>
      <c r="G109" s="5" t="inlineStr">
        <is>
          <t>01/31/23</t>
        </is>
      </c>
      <c r="H109" s="5" t="inlineStr">
        <is>
          <t>1/31/23</t>
        </is>
      </c>
      <c r="I109" s="7" t="n">
        <v>302.08</v>
      </c>
      <c r="J109" s="5" t="n"/>
      <c r="K109" s="5" t="n"/>
      <c r="L109" s="5" t="n"/>
      <c r="M109" s="5" t="n"/>
    </row>
    <row r="110">
      <c r="A110" s="5" t="inlineStr">
        <is>
          <t>OUTSIDE/STORAGE</t>
        </is>
      </c>
      <c r="B110" s="5" t="inlineStr">
        <is>
          <t>Yard F (29,338 SF)</t>
        </is>
      </c>
      <c r="C110" s="6" t="n">
        <v>29338</v>
      </c>
      <c r="D110" s="5" t="n"/>
      <c r="E110" s="5" t="inlineStr">
        <is>
          <t>P&amp;H Equipment</t>
        </is>
      </c>
      <c r="F110" s="5" t="inlineStr">
        <is>
          <t>02/01/22</t>
        </is>
      </c>
      <c r="G110" s="5" t="inlineStr">
        <is>
          <t>01/31/23</t>
        </is>
      </c>
      <c r="H110" s="5" t="inlineStr">
        <is>
          <t>1/31/23</t>
        </is>
      </c>
      <c r="I110" s="7" t="n">
        <v>611.2</v>
      </c>
      <c r="J110" s="5" t="n"/>
      <c r="K110" s="5" t="n"/>
      <c r="L110" s="5" t="n"/>
      <c r="M110" s="5" t="n"/>
    </row>
    <row r="111">
      <c r="A111" s="5" t="inlineStr">
        <is>
          <t>OUTSIDE/STORAGE</t>
        </is>
      </c>
      <c r="B111" s="5" t="inlineStr">
        <is>
          <t>Yard G (6,375 SF)</t>
        </is>
      </c>
      <c r="C111" s="5" t="n"/>
      <c r="D111" s="6" t="n">
        <v>6375</v>
      </c>
      <c r="E111" s="5" t="inlineStr">
        <is>
          <t>Vacant</t>
        </is>
      </c>
      <c r="F111" s="5" t="n"/>
      <c r="G111" s="5" t="n"/>
      <c r="H111" s="5" t="n"/>
      <c r="I111" s="5" t="n"/>
      <c r="J111" s="5" t="n"/>
      <c r="K111" s="5" t="n"/>
      <c r="L111" s="5" t="n"/>
      <c r="M111" s="5" t="n"/>
    </row>
    <row r="112">
      <c r="A112" s="9" t="inlineStr">
        <is>
          <t>OUTSIDE/STORAGE TOTALS</t>
        </is>
      </c>
      <c r="B112" s="9" t="n"/>
      <c r="C112" s="10" t="n">
        <v>59500.54</v>
      </c>
      <c r="D112" s="10" t="n">
        <v>0</v>
      </c>
      <c r="E112" s="9" t="n"/>
      <c r="F112" s="9" t="n"/>
      <c r="G112" s="9" t="n"/>
      <c r="H112" s="9" t="n"/>
      <c r="I112" s="9" t="inlineStr">
        <is>
          <t>$2,424.43</t>
        </is>
      </c>
      <c r="J112" s="9" t="n"/>
      <c r="K112" s="9" t="n"/>
      <c r="L112" s="9" t="n"/>
      <c r="M112" s="9" t="inlineStr">
        <is>
          <t>Outside/storage totals per rent roll</t>
        </is>
      </c>
    </row>
    <row r="113">
      <c r="A113" s="9" t="inlineStr">
        <is>
          <t>PROJECT TOTALS</t>
        </is>
      </c>
      <c r="B113" s="9" t="n"/>
      <c r="C113" s="10" t="n">
        <v>273858.1</v>
      </c>
      <c r="D113" s="10" t="n">
        <v>2093.2</v>
      </c>
      <c r="E113" s="9" t="n"/>
      <c r="F113" s="9" t="n"/>
      <c r="G113" s="9" t="n"/>
      <c r="H113" s="9" t="n"/>
      <c r="I113" s="9" t="inlineStr">
        <is>
          <t>$209,301.17</t>
        </is>
      </c>
      <c r="J113" s="9" t="inlineStr">
        <is>
          <t>$105,490.94</t>
        </is>
      </c>
      <c r="K113" s="9" t="n"/>
      <c r="L113" s="9" t="n"/>
      <c r="M113" s="9" t="inlineStr">
        <is>
          <t>Project (bldg+outside) totals per rent roll</t>
        </is>
      </c>
    </row>
    <row r="114">
      <c r="A114" s="5" t="inlineStr">
        <is>
          <t>BASEMENT (5800)</t>
        </is>
      </c>
      <c r="B114" s="5" t="inlineStr">
        <is>
          <t>Accordian room</t>
        </is>
      </c>
      <c r="C114" s="6" t="n">
        <v>342</v>
      </c>
      <c r="D114" s="5" t="n"/>
      <c r="E114" s="5" t="inlineStr">
        <is>
          <t>Vacant</t>
        </is>
      </c>
      <c r="F114" s="5" t="n"/>
      <c r="G114" s="5" t="n"/>
      <c r="H114" s="5" t="n"/>
      <c r="I114" s="5" t="n"/>
      <c r="J114" s="5" t="n"/>
      <c r="K114" s="5" t="n"/>
      <c r="L114" s="5" t="n"/>
      <c r="M114" s="5" t="n"/>
    </row>
    <row r="115">
      <c r="A115" s="5" t="inlineStr">
        <is>
          <t>BASEMENT (5800)</t>
        </is>
      </c>
      <c r="B115" s="5" t="inlineStr">
        <is>
          <t>(50 SF)</t>
        </is>
      </c>
      <c r="C115" s="6" t="n">
        <v>50</v>
      </c>
      <c r="D115" s="5" t="n"/>
      <c r="E115" s="5" t="inlineStr">
        <is>
          <t>Charles Pressley</t>
        </is>
      </c>
      <c r="F115" s="5" t="inlineStr">
        <is>
          <t>06/01/18</t>
        </is>
      </c>
      <c r="G115" s="5" t="inlineStr">
        <is>
          <t>05/31/21</t>
        </is>
      </c>
      <c r="H115" s="5" t="n"/>
      <c r="I115" s="7" t="n">
        <v>113</v>
      </c>
      <c r="J115" s="5" t="n"/>
      <c r="K115" s="5" t="n"/>
      <c r="L115" s="5" t="n"/>
      <c r="M115" s="5" t="n"/>
    </row>
    <row r="116">
      <c r="A116" s="5" t="inlineStr">
        <is>
          <t>BASEMENT (5800)</t>
        </is>
      </c>
      <c r="B116" s="5" t="inlineStr">
        <is>
          <t>(50 SF) #2</t>
        </is>
      </c>
      <c r="C116" s="6" t="n">
        <v>50</v>
      </c>
      <c r="D116" s="5" t="n"/>
      <c r="E116" s="5" t="inlineStr">
        <is>
          <t>S&amp;R Environmental Consulting</t>
        </is>
      </c>
      <c r="F116" s="5" t="n"/>
      <c r="G116" s="5" t="inlineStr">
        <is>
          <t>11/30/23</t>
        </is>
      </c>
      <c r="H116" s="5" t="n"/>
      <c r="I116" s="7" t="n">
        <v>55</v>
      </c>
      <c r="J116" s="7" t="n">
        <v>0</v>
      </c>
      <c r="K116" s="5" t="n"/>
      <c r="L116" s="5" t="n"/>
      <c r="M116" s="5" t="n"/>
    </row>
    <row r="117">
      <c r="A117" s="5" t="inlineStr">
        <is>
          <t>BASEMENT (5800)</t>
        </is>
      </c>
      <c r="B117" s="5" t="inlineStr">
        <is>
          <t>(150 SF)</t>
        </is>
      </c>
      <c r="C117" s="6" t="n">
        <v>150</v>
      </c>
      <c r="D117" s="5" t="n"/>
      <c r="E117" s="5" t="inlineStr">
        <is>
          <t>Weil Construction</t>
        </is>
      </c>
      <c r="F117" s="5" t="inlineStr">
        <is>
          <t>09/01/22</t>
        </is>
      </c>
      <c r="G117" s="5" t="inlineStr">
        <is>
          <t>08/31/23</t>
        </is>
      </c>
      <c r="H117" s="5" t="inlineStr">
        <is>
          <t>8/31/23</t>
        </is>
      </c>
      <c r="I117" s="7" t="n">
        <v>69</v>
      </c>
      <c r="J117" s="5" t="n"/>
      <c r="K117" s="5" t="n"/>
      <c r="L117" s="5" t="n"/>
      <c r="M117" s="5" t="n"/>
    </row>
    <row r="118">
      <c r="A118" s="5" t="inlineStr">
        <is>
          <t>BASEMENT (5800)</t>
        </is>
      </c>
      <c r="B118" s="5" t="inlineStr">
        <is>
          <t>(250 SF)</t>
        </is>
      </c>
      <c r="C118" s="5" t="n"/>
      <c r="D118" s="6" t="n">
        <v>250</v>
      </c>
      <c r="E118" s="5" t="inlineStr">
        <is>
          <t>Vacant</t>
        </is>
      </c>
      <c r="F118" s="5" t="n"/>
      <c r="G118" s="5" t="n"/>
      <c r="H118" s="5" t="n"/>
      <c r="I118" s="5" t="n"/>
      <c r="J118" s="5" t="n"/>
      <c r="K118" s="5" t="n"/>
      <c r="L118" s="5" t="n"/>
      <c r="M118" s="5" t="n"/>
    </row>
    <row r="119">
      <c r="A119" s="5" t="inlineStr">
        <is>
          <t>BASEMENT (5800)</t>
        </is>
      </c>
      <c r="B119" s="5" t="inlineStr">
        <is>
          <t>(50 SF) #3</t>
        </is>
      </c>
      <c r="C119" s="6" t="n">
        <v>50</v>
      </c>
      <c r="D119" s="5" t="n"/>
      <c r="E119" s="5" t="inlineStr">
        <is>
          <t>Vacant</t>
        </is>
      </c>
      <c r="F119" s="5" t="inlineStr">
        <is>
          <t>07/01/21</t>
        </is>
      </c>
      <c r="G119" s="5" t="n"/>
      <c r="H119" s="5" t="n"/>
      <c r="I119" s="5" t="n"/>
      <c r="J119" s="5" t="n"/>
      <c r="K119" s="5" t="n"/>
      <c r="L119" s="5" t="n"/>
      <c r="M119" s="5" t="n"/>
    </row>
    <row r="120">
      <c r="A120" s="5" t="inlineStr">
        <is>
          <t>BASEMENT (5800)</t>
        </is>
      </c>
      <c r="B120" s="5" t="inlineStr">
        <is>
          <t>(750 SF)</t>
        </is>
      </c>
      <c r="C120" s="6" t="n">
        <v>750</v>
      </c>
      <c r="D120" s="5" t="n"/>
      <c r="E120" s="5" t="inlineStr">
        <is>
          <t>[unlabeled subtotal line]</t>
        </is>
      </c>
      <c r="F120" s="5" t="n"/>
      <c r="G120" s="5" t="n"/>
      <c r="H120" s="5" t="n"/>
      <c r="I120" s="5" t="n"/>
      <c r="J120" s="5" t="n"/>
      <c r="K120" s="5" t="n"/>
      <c r="L120" s="5" t="n"/>
      <c r="M120" s="5" t="inlineStr">
        <is>
          <t>Raw text shows a standalone '750.00' subtotal; source unclear</t>
        </is>
      </c>
    </row>
    <row r="121">
      <c r="A121" s="5" t="inlineStr">
        <is>
          <t>BASEMENT (5800)</t>
        </is>
      </c>
      <c r="B121" s="5" t="inlineStr">
        <is>
          <t>(1,750 SF)</t>
        </is>
      </c>
      <c r="C121" s="6" t="n">
        <v>1750</v>
      </c>
      <c r="D121" s="5" t="n"/>
      <c r="E121" s="5" t="inlineStr">
        <is>
          <t>Nikki's Costume Closet</t>
        </is>
      </c>
      <c r="F121" s="5" t="inlineStr">
        <is>
          <t>10/01/21</t>
        </is>
      </c>
      <c r="G121" s="5" t="inlineStr">
        <is>
          <t>9/30/2023</t>
        </is>
      </c>
      <c r="H121" s="5" t="inlineStr">
        <is>
          <t>9/30/23</t>
        </is>
      </c>
      <c r="I121" s="7" t="n">
        <v>993.4</v>
      </c>
      <c r="J121" s="5" t="n"/>
      <c r="K121" s="5" t="n"/>
      <c r="L121" s="5" t="n"/>
      <c r="M121" s="5" t="inlineStr">
        <is>
          <t>Perpetual renewal at 1.5%/yr</t>
        </is>
      </c>
    </row>
    <row r="122">
      <c r="A122" s="9" t="inlineStr">
        <is>
          <t>BASEMENT TOTALS</t>
        </is>
      </c>
      <c r="B122" s="9" t="n"/>
      <c r="C122" s="10" t="n">
        <v>2050</v>
      </c>
      <c r="D122" s="10" t="n">
        <v>1392.25</v>
      </c>
      <c r="E122" s="9" t="n"/>
      <c r="F122" s="9" t="n"/>
      <c r="G122" s="9" t="n"/>
      <c r="H122" s="9" t="n"/>
      <c r="I122" s="9" t="inlineStr">
        <is>
          <t>$210,294.57</t>
        </is>
      </c>
      <c r="J122" s="9" t="inlineStr">
        <is>
          <t>$105,490.94</t>
        </is>
      </c>
      <c r="K122" s="9" t="n"/>
      <c r="L122" s="9" t="n"/>
      <c r="M122" s="9" t="inlineStr">
        <is>
          <t>Grand rent roll totals (incl. basement) per rent roll</t>
        </is>
      </c>
    </row>
    <row r="124">
      <c r="A124" s="11" t="inlineStr">
        <is>
          <t>OCCUPANCY SUMMARY (per rent roll)</t>
        </is>
      </c>
    </row>
    <row r="125" ht="25.5" customHeight="1" s="66">
      <c r="A125" s="4" t="inlineStr">
        <is>
          <t>Category</t>
        </is>
      </c>
      <c r="B125" s="4" t="inlineStr">
        <is>
          <t>Total SF</t>
        </is>
      </c>
      <c r="C125" s="4" t="inlineStr">
        <is>
          <t>Vacant SF</t>
        </is>
      </c>
      <c r="D125" s="4" t="inlineStr">
        <is>
          <t>Occupied SF</t>
        </is>
      </c>
      <c r="E125" s="4" t="inlineStr">
        <is>
          <t>% Vacant</t>
        </is>
      </c>
      <c r="F125" s="4" t="inlineStr">
        <is>
          <t>% Occupied</t>
        </is>
      </c>
    </row>
    <row r="126">
      <c r="A126" s="5" t="inlineStr">
        <is>
          <t>Office (5800/5802)</t>
        </is>
      </c>
      <c r="B126" s="6" t="n">
        <v>18947.92</v>
      </c>
      <c r="C126" s="6" t="n">
        <v>2093.2</v>
      </c>
      <c r="D126" s="6" t="n">
        <v>16854.72</v>
      </c>
      <c r="E126" s="5" t="inlineStr">
        <is>
          <t>11.05%</t>
        </is>
      </c>
      <c r="F126" s="5" t="inlineStr">
        <is>
          <t>88.95%</t>
        </is>
      </c>
    </row>
    <row r="127">
      <c r="A127" s="5" t="inlineStr">
        <is>
          <t>Warehouse</t>
        </is>
      </c>
      <c r="B127" s="6" t="n">
        <v>197502.84</v>
      </c>
      <c r="C127" s="6" t="n">
        <v>0</v>
      </c>
      <c r="D127" s="6" t="n">
        <v>197502.84</v>
      </c>
      <c r="E127" s="5" t="inlineStr">
        <is>
          <t>0.00%</t>
        </is>
      </c>
      <c r="F127" s="5" t="inlineStr">
        <is>
          <t>100.00%</t>
        </is>
      </c>
    </row>
    <row r="128">
      <c r="A128" s="5" t="inlineStr">
        <is>
          <t>Building Total</t>
        </is>
      </c>
      <c r="B128" s="6" t="n">
        <v>216450.76</v>
      </c>
      <c r="C128" s="6" t="n">
        <v>2093.2</v>
      </c>
      <c r="D128" s="6" t="n">
        <v>214357.56</v>
      </c>
      <c r="E128" s="5" t="inlineStr">
        <is>
          <t>0.97%</t>
        </is>
      </c>
      <c r="F128" s="5" t="inlineStr">
        <is>
          <t>99.03%</t>
        </is>
      </c>
    </row>
    <row r="129">
      <c r="A129" s="5" t="inlineStr">
        <is>
          <t>Outside/Storage</t>
        </is>
      </c>
      <c r="B129" s="6" t="n">
        <v>59500.54</v>
      </c>
      <c r="C129" s="6" t="n">
        <v>0</v>
      </c>
      <c r="D129" s="6" t="n">
        <v>59500.54</v>
      </c>
      <c r="E129" s="5" t="inlineStr">
        <is>
          <t>0.00%</t>
        </is>
      </c>
      <c r="F129" s="5" t="inlineStr">
        <is>
          <t>100.00%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6" customWidth="1" style="66" min="1" max="1"/>
    <col width="26" customWidth="1" style="66" min="2" max="2"/>
    <col width="10" customWidth="1" style="66" min="3" max="3"/>
    <col width="16" customWidth="1" style="66" min="4" max="4"/>
    <col width="32" customWidth="1" style="66" min="5" max="5"/>
    <col width="16" customWidth="1" style="66" min="6" max="6"/>
    <col width="10" customWidth="1" style="66" min="7" max="7"/>
  </cols>
  <sheetData>
    <row r="1" ht="18" customHeight="1" s="66">
      <c r="A1" s="1" t="inlineStr">
        <is>
          <t>CityView Industrial Park - Base Period Lease Summary (Petitioner's Exhibit E)</t>
        </is>
      </c>
    </row>
    <row r="2">
      <c r="A2" s="3" t="inlineStr">
        <is>
          <t>Base period = trailing period used in Petitioner's appeal analysis (see Appeal_Docs.pdf)</t>
        </is>
      </c>
    </row>
    <row r="4">
      <c r="A4" s="11" t="inlineStr">
        <is>
          <t>NEW LEASES DURING BASE PERIOD</t>
        </is>
      </c>
    </row>
    <row r="5">
      <c r="A5" s="4" t="inlineStr">
        <is>
          <t>Unit</t>
        </is>
      </c>
      <c r="B5" s="4" t="inlineStr">
        <is>
          <t>Tenant</t>
        </is>
      </c>
      <c r="C5" s="4" t="inlineStr">
        <is>
          <t>Unit SF</t>
        </is>
      </c>
      <c r="D5" s="4" t="inlineStr">
        <is>
          <t>Lease Date</t>
        </is>
      </c>
      <c r="E5" s="4" t="inlineStr">
        <is>
          <t>Termination Date</t>
        </is>
      </c>
      <c r="F5" s="4" t="inlineStr">
        <is>
          <t>Rent Rate PSF</t>
        </is>
      </c>
      <c r="G5" s="4" t="inlineStr">
        <is>
          <t>Basis</t>
        </is>
      </c>
    </row>
    <row r="6">
      <c r="A6" s="5" t="inlineStr">
        <is>
          <t>1771</t>
        </is>
      </c>
      <c r="B6" s="5" t="inlineStr">
        <is>
          <t>REDCO</t>
        </is>
      </c>
      <c r="C6" s="5" t="n">
        <v>2562</v>
      </c>
      <c r="D6" s="5" t="inlineStr">
        <is>
          <t>7/1/2023</t>
        </is>
      </c>
      <c r="E6" s="5" t="inlineStr">
        <is>
          <t>6/30/2028</t>
        </is>
      </c>
      <c r="F6" s="7" t="n">
        <v>6</v>
      </c>
      <c r="G6" s="5" t="inlineStr">
        <is>
          <t>NNN</t>
        </is>
      </c>
    </row>
    <row r="7">
      <c r="A7" s="5" t="inlineStr">
        <is>
          <t>1609</t>
        </is>
      </c>
      <c r="B7" s="5" t="inlineStr">
        <is>
          <t>Werkheiser</t>
        </is>
      </c>
      <c r="C7" s="5" t="n">
        <v>4814</v>
      </c>
      <c r="D7" s="5" t="inlineStr">
        <is>
          <t>7/1/2023</t>
        </is>
      </c>
      <c r="E7" s="5" t="inlineStr">
        <is>
          <t>4/30/2028</t>
        </is>
      </c>
      <c r="F7" s="7" t="n">
        <v>6</v>
      </c>
      <c r="G7" s="5" t="inlineStr">
        <is>
          <t>NNN</t>
        </is>
      </c>
    </row>
    <row r="8">
      <c r="A8" s="5" t="inlineStr">
        <is>
          <t>5802-105</t>
        </is>
      </c>
      <c r="B8" s="5" t="inlineStr">
        <is>
          <t>P&amp;H Equipment</t>
        </is>
      </c>
      <c r="C8" s="5" t="n">
        <v>584</v>
      </c>
      <c r="D8" s="5" t="inlineStr">
        <is>
          <t>9/1/2023</t>
        </is>
      </c>
      <c r="E8" s="5" t="inlineStr">
        <is>
          <t>8/31/2026</t>
        </is>
      </c>
      <c r="F8" s="7" t="n">
        <v>6.73</v>
      </c>
      <c r="G8" s="5" t="inlineStr">
        <is>
          <t>NNN</t>
        </is>
      </c>
    </row>
    <row r="9">
      <c r="A9" s="5" t="inlineStr">
        <is>
          <t>1805</t>
        </is>
      </c>
      <c r="B9" s="5" t="inlineStr">
        <is>
          <t>Savory</t>
        </is>
      </c>
      <c r="C9" s="5" t="n">
        <v>3005</v>
      </c>
      <c r="D9" s="5" t="inlineStr">
        <is>
          <t>10/15/2023</t>
        </is>
      </c>
      <c r="E9" s="5" t="inlineStr">
        <is>
          <t>3/31/1930 [sic, likely 3/31/2030]</t>
        </is>
      </c>
      <c r="F9" s="7" t="n">
        <v>6.18</v>
      </c>
      <c r="G9" s="5" t="inlineStr">
        <is>
          <t>NNN</t>
        </is>
      </c>
    </row>
    <row r="10">
      <c r="A10" s="11" t="inlineStr">
        <is>
          <t>Weighted Average Rate PSF (New Leases)</t>
        </is>
      </c>
      <c r="F10" s="12" t="n">
        <v>6.09</v>
      </c>
    </row>
    <row r="13">
      <c r="A13" s="11" t="inlineStr">
        <is>
          <t>RENEWALS DURING BASE PERIOD</t>
        </is>
      </c>
    </row>
    <row r="14">
      <c r="A14" s="4" t="inlineStr">
        <is>
          <t>Unit</t>
        </is>
      </c>
      <c r="B14" s="4" t="inlineStr">
        <is>
          <t>Tenant</t>
        </is>
      </c>
      <c r="C14" s="4" t="inlineStr">
        <is>
          <t>Unit SF</t>
        </is>
      </c>
      <c r="D14" s="4" t="inlineStr">
        <is>
          <t>Lease Date</t>
        </is>
      </c>
      <c r="E14" s="4" t="inlineStr">
        <is>
          <t>Termination Date</t>
        </is>
      </c>
      <c r="F14" s="4" t="inlineStr">
        <is>
          <t>Rent Rate PSF</t>
        </is>
      </c>
    </row>
    <row r="15">
      <c r="A15" s="5" t="inlineStr">
        <is>
          <t>5800-106</t>
        </is>
      </c>
      <c r="B15" s="5" t="inlineStr">
        <is>
          <t>S&amp;R Environmental</t>
        </is>
      </c>
      <c r="C15" s="5" t="n">
        <v>706</v>
      </c>
      <c r="D15" s="5" t="inlineStr">
        <is>
          <t>12/1/2023</t>
        </is>
      </c>
      <c r="E15" s="5" t="inlineStr">
        <is>
          <t>11/30/2026</t>
        </is>
      </c>
      <c r="F15" s="7" t="n">
        <v>10.69</v>
      </c>
    </row>
    <row r="16">
      <c r="A16" s="5" t="inlineStr">
        <is>
          <t>1805</t>
        </is>
      </c>
      <c r="B16" s="5" t="inlineStr">
        <is>
          <t>ReEnergize</t>
        </is>
      </c>
      <c r="C16" s="5" t="n">
        <v>6622</v>
      </c>
      <c r="D16" s="5" t="inlineStr">
        <is>
          <t>6/1/2024</t>
        </is>
      </c>
      <c r="E16" s="5" t="inlineStr">
        <is>
          <t>5/31/2027</t>
        </is>
      </c>
      <c r="F16" s="7" t="n">
        <v>5.89</v>
      </c>
    </row>
    <row r="17">
      <c r="A17" s="5" t="inlineStr">
        <is>
          <t>5808</t>
        </is>
      </c>
      <c r="B17" s="5" t="inlineStr">
        <is>
          <t>Miggy and Ernie</t>
        </is>
      </c>
      <c r="C17" s="5" t="n">
        <v>3550</v>
      </c>
      <c r="D17" s="5" t="inlineStr">
        <is>
          <t>3/1/2024</t>
        </is>
      </c>
      <c r="E17" s="5" t="inlineStr">
        <is>
          <t>2/28/2027</t>
        </is>
      </c>
      <c r="F17" s="7" t="n">
        <v>6</v>
      </c>
    </row>
    <row r="18">
      <c r="A18" s="5" t="inlineStr">
        <is>
          <t>1771</t>
        </is>
      </c>
      <c r="B18" s="5" t="inlineStr">
        <is>
          <t>Happel</t>
        </is>
      </c>
      <c r="C18" s="5" t="n">
        <v>5000</v>
      </c>
      <c r="D18" s="5" t="inlineStr">
        <is>
          <t>9/1/2022</t>
        </is>
      </c>
      <c r="E18" s="5" t="inlineStr">
        <is>
          <t>8/31/2025</t>
        </is>
      </c>
      <c r="F18" s="7" t="n">
        <v>6</v>
      </c>
    </row>
    <row r="19">
      <c r="A19" s="5" t="inlineStr">
        <is>
          <t>1771</t>
        </is>
      </c>
      <c r="B19" s="5" t="inlineStr">
        <is>
          <t>Colorado Comfort</t>
        </is>
      </c>
      <c r="C19" s="5" t="n">
        <v>3760</v>
      </c>
      <c r="D19" s="5" t="inlineStr">
        <is>
          <t>7/1/2023</t>
        </is>
      </c>
      <c r="E19" s="5" t="inlineStr">
        <is>
          <t>6/30/2028</t>
        </is>
      </c>
      <c r="F19" s="7" t="n">
        <v>6.2</v>
      </c>
    </row>
    <row r="20">
      <c r="A20" s="5" t="inlineStr">
        <is>
          <t>Basement</t>
        </is>
      </c>
      <c r="B20" s="5" t="inlineStr">
        <is>
          <t>Weil Construction</t>
        </is>
      </c>
      <c r="C20" s="5" t="n">
        <v>150</v>
      </c>
      <c r="D20" s="5" t="inlineStr">
        <is>
          <t>9/1/2023</t>
        </is>
      </c>
      <c r="E20" s="5" t="inlineStr">
        <is>
          <t>8/31/2024</t>
        </is>
      </c>
      <c r="F20" s="7" t="n">
        <v>5.25</v>
      </c>
    </row>
    <row r="21">
      <c r="A21" s="5" t="inlineStr">
        <is>
          <t>1791</t>
        </is>
      </c>
      <c r="B21" s="5" t="inlineStr">
        <is>
          <t>RossComm</t>
        </is>
      </c>
      <c r="C21" s="5" t="n">
        <v>2000</v>
      </c>
      <c r="D21" s="5" t="inlineStr">
        <is>
          <t>5/1/2023</t>
        </is>
      </c>
      <c r="E21" s="5" t="inlineStr">
        <is>
          <t>4/30/2025</t>
        </is>
      </c>
      <c r="F21" s="7" t="n">
        <v>6.5</v>
      </c>
    </row>
    <row r="22">
      <c r="A22" s="5" t="inlineStr">
        <is>
          <t>1805</t>
        </is>
      </c>
      <c r="B22" s="5" t="inlineStr">
        <is>
          <t>MR Solutions</t>
        </is>
      </c>
      <c r="C22" s="5" t="n">
        <v>4000</v>
      </c>
      <c r="D22" s="5" t="inlineStr">
        <is>
          <t>8/1/2023</t>
        </is>
      </c>
      <c r="E22" s="5" t="inlineStr">
        <is>
          <t>7/31/2024</t>
        </is>
      </c>
      <c r="F22" s="7" t="n">
        <v>8.5</v>
      </c>
    </row>
    <row r="23">
      <c r="A23" s="5" t="inlineStr">
        <is>
          <t>5800-101</t>
        </is>
      </c>
      <c r="B23" s="5" t="inlineStr">
        <is>
          <t>MR Solutions</t>
        </is>
      </c>
      <c r="C23" s="5" t="n">
        <v>1049</v>
      </c>
      <c r="D23" s="5" t="inlineStr">
        <is>
          <t>8/1/2023</t>
        </is>
      </c>
      <c r="E23" s="5" t="inlineStr">
        <is>
          <t>7/31/2024</t>
        </is>
      </c>
      <c r="F23" s="7" t="n">
        <v>14</v>
      </c>
    </row>
    <row r="24">
      <c r="A24" s="5" t="inlineStr">
        <is>
          <t>1791</t>
        </is>
      </c>
      <c r="B24" s="5" t="inlineStr">
        <is>
          <t>R&amp;O Heating</t>
        </is>
      </c>
      <c r="C24" s="5" t="n">
        <v>6000</v>
      </c>
      <c r="D24" s="5" t="inlineStr">
        <is>
          <t>8/1/2023</t>
        </is>
      </c>
      <c r="E24" s="5" t="inlineStr">
        <is>
          <t>7/31/2026</t>
        </is>
      </c>
      <c r="F24" s="7" t="n">
        <v>7</v>
      </c>
    </row>
    <row r="25">
      <c r="A25" s="5" t="inlineStr">
        <is>
          <t>1805</t>
        </is>
      </c>
      <c r="B25" s="5" t="inlineStr">
        <is>
          <t>P&amp;H Equipment</t>
        </is>
      </c>
      <c r="C25" s="5" t="n">
        <v>1475</v>
      </c>
      <c r="D25" s="5" t="inlineStr">
        <is>
          <t>9/1/2023</t>
        </is>
      </c>
      <c r="E25" s="5" t="inlineStr">
        <is>
          <t>8/31/2026</t>
        </is>
      </c>
      <c r="F25" s="7" t="n">
        <v>6.5</v>
      </c>
    </row>
    <row r="26">
      <c r="A26" s="5" t="inlineStr">
        <is>
          <t>5800-5802</t>
        </is>
      </c>
      <c r="B26" s="5" t="inlineStr">
        <is>
          <t>Global IT</t>
        </is>
      </c>
      <c r="C26" s="5" t="n">
        <v>12847</v>
      </c>
      <c r="D26" s="5" t="inlineStr">
        <is>
          <t>10/1/2023</t>
        </is>
      </c>
      <c r="E26" s="5" t="inlineStr">
        <is>
          <t>9/30/2024</t>
        </is>
      </c>
      <c r="F26" s="7" t="n">
        <v>4.11</v>
      </c>
    </row>
    <row r="27">
      <c r="A27" s="5" t="inlineStr">
        <is>
          <t>1805</t>
        </is>
      </c>
      <c r="B27" s="5" t="inlineStr">
        <is>
          <t>Savory</t>
        </is>
      </c>
      <c r="C27" s="5" t="n">
        <v>14000</v>
      </c>
      <c r="D27" s="5" t="inlineStr">
        <is>
          <t>4/1/2023</t>
        </is>
      </c>
      <c r="E27" s="5" t="inlineStr">
        <is>
          <t>3/31/2027</t>
        </is>
      </c>
      <c r="F27" s="7" t="n">
        <v>5.2</v>
      </c>
    </row>
    <row r="28">
      <c r="A28" s="11" t="inlineStr">
        <is>
          <t>Weighted Average Rate PSF (Renewals)</t>
        </is>
      </c>
      <c r="F28" s="12" t="n">
        <v>5.9</v>
      </c>
    </row>
    <row r="31">
      <c r="A31" s="11" t="inlineStr">
        <is>
          <t>OFFICE RENEWAL DURING BASE PERIOD (Gross basis)</t>
        </is>
      </c>
    </row>
    <row r="32">
      <c r="A32" s="4" t="inlineStr">
        <is>
          <t>Unit</t>
        </is>
      </c>
      <c r="B32" s="4" t="inlineStr">
        <is>
          <t>Tenant</t>
        </is>
      </c>
      <c r="C32" s="4" t="inlineStr">
        <is>
          <t>Unit SF</t>
        </is>
      </c>
      <c r="D32" s="4" t="inlineStr">
        <is>
          <t>Lease Date</t>
        </is>
      </c>
      <c r="E32" s="4" t="inlineStr">
        <is>
          <t>Termination Date</t>
        </is>
      </c>
      <c r="F32" s="4" t="inlineStr">
        <is>
          <t>Rent Rate PSF</t>
        </is>
      </c>
    </row>
    <row r="33">
      <c r="A33" s="5" t="inlineStr">
        <is>
          <t>5800-103C</t>
        </is>
      </c>
      <c r="B33" s="5" t="inlineStr">
        <is>
          <t>Weil Construction (office)</t>
        </is>
      </c>
      <c r="C33" s="5" t="n">
        <v>196</v>
      </c>
      <c r="D33" s="5" t="inlineStr">
        <is>
          <t>9/1/2023</t>
        </is>
      </c>
      <c r="E33" s="5" t="inlineStr">
        <is>
          <t>8/31/2024</t>
        </is>
      </c>
      <c r="F33" s="5" t="n">
        <v>31.53</v>
      </c>
      <c r="G33" s="2" t="inlineStr">
        <is>
          <t>FSG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.5703125" customWidth="1" style="66" min="1" max="1"/>
    <col width="30" customWidth="1" style="66" min="2" max="2"/>
    <col width="13" customWidth="1" style="66" min="3" max="5"/>
    <col width="11" customWidth="1" style="66" min="6" max="6"/>
    <col width="14" customWidth="1" style="66" min="7" max="9"/>
    <col width="11" customWidth="1" style="66" min="10" max="10"/>
  </cols>
  <sheetData>
    <row r="1" ht="18" customHeight="1" s="66">
      <c r="A1" s="1" t="inlineStr">
        <is>
          <t>CityView Industrial Park - Income &amp; Expense Statement, Twelve Months Ending Dec 31, 2024</t>
        </is>
      </c>
    </row>
    <row r="2">
      <c r="A2" s="3" t="inlineStr">
        <is>
          <t>Source: Petitioner's Exhibit C</t>
        </is>
      </c>
    </row>
    <row r="4" ht="38.25" customHeight="1" s="66">
      <c r="A4" s="4" t="inlineStr">
        <is>
          <t>Section</t>
        </is>
      </c>
      <c r="B4" s="4" t="inlineStr">
        <is>
          <t>Line Item</t>
        </is>
      </c>
      <c r="C4" s="4" t="inlineStr">
        <is>
          <t>Dec Actual</t>
        </is>
      </c>
      <c r="D4" s="4" t="inlineStr">
        <is>
          <t>Dec Budget</t>
        </is>
      </c>
      <c r="E4" s="4" t="inlineStr">
        <is>
          <t>Dec Variance $</t>
        </is>
      </c>
      <c r="F4" s="4" t="inlineStr">
        <is>
          <t>Dec Variance %</t>
        </is>
      </c>
      <c r="G4" s="4" t="inlineStr">
        <is>
          <t>YTD Actual</t>
        </is>
      </c>
      <c r="H4" s="4" t="inlineStr">
        <is>
          <t>YTD Budget</t>
        </is>
      </c>
      <c r="I4" s="4" t="inlineStr">
        <is>
          <t>YTD Variance $</t>
        </is>
      </c>
      <c r="J4" s="4" t="inlineStr">
        <is>
          <t>YTD Variance %</t>
        </is>
      </c>
    </row>
    <row r="5">
      <c r="A5" s="5" t="inlineStr">
        <is>
          <t>INCOME</t>
        </is>
      </c>
      <c r="B5" s="5" t="inlineStr">
        <is>
          <t>Office Rent</t>
        </is>
      </c>
      <c r="C5" s="7" t="n">
        <v>10335.85</v>
      </c>
      <c r="D5" s="7" t="n">
        <v>9929</v>
      </c>
      <c r="E5" s="7" t="n">
        <v>406.85</v>
      </c>
      <c r="F5" s="5" t="inlineStr">
        <is>
          <t>4.10%</t>
        </is>
      </c>
      <c r="G5" s="7" t="n">
        <v>115289.07</v>
      </c>
      <c r="H5" s="7" t="n">
        <v>112690</v>
      </c>
      <c r="I5" s="7" t="n">
        <v>2599.07</v>
      </c>
      <c r="J5" s="5" t="inlineStr">
        <is>
          <t>2.31%</t>
        </is>
      </c>
    </row>
    <row r="6">
      <c r="A6" s="5" t="inlineStr">
        <is>
          <t>INCOME</t>
        </is>
      </c>
      <c r="B6" s="5" t="inlineStr">
        <is>
          <t>Warehouse Rent</t>
        </is>
      </c>
      <c r="C6" s="7" t="n">
        <v>110312.38</v>
      </c>
      <c r="D6" s="7" t="n">
        <v>109508</v>
      </c>
      <c r="E6" s="7" t="n">
        <v>804.38</v>
      </c>
      <c r="F6" s="5" t="inlineStr">
        <is>
          <t>0.73%</t>
        </is>
      </c>
      <c r="G6" s="7" t="n">
        <v>1296540.38</v>
      </c>
      <c r="H6" s="7" t="n">
        <v>1284295</v>
      </c>
      <c r="I6" s="7" t="n">
        <v>12245.38</v>
      </c>
      <c r="J6" s="5" t="inlineStr">
        <is>
          <t>0.95%</t>
        </is>
      </c>
    </row>
    <row r="7">
      <c r="A7" s="5" t="inlineStr">
        <is>
          <t>INCOME</t>
        </is>
      </c>
      <c r="B7" s="5" t="inlineStr">
        <is>
          <t>Outside Storage</t>
        </is>
      </c>
      <c r="C7" s="7" t="n">
        <v>7006.01</v>
      </c>
      <c r="D7" s="7" t="n">
        <v>7308</v>
      </c>
      <c r="E7" s="7" t="n">
        <v>-301.99</v>
      </c>
      <c r="F7" s="5" t="inlineStr">
        <is>
          <t>-4.13%</t>
        </is>
      </c>
      <c r="G7" s="7" t="n">
        <v>82884.19</v>
      </c>
      <c r="H7" s="7" t="n">
        <v>85800</v>
      </c>
      <c r="I7" s="7" t="n">
        <v>-2915.81</v>
      </c>
      <c r="J7" s="5" t="inlineStr">
        <is>
          <t>-3.40%</t>
        </is>
      </c>
    </row>
    <row r="8">
      <c r="A8" s="5" t="inlineStr">
        <is>
          <t>INCOME</t>
        </is>
      </c>
      <c r="B8" s="5" t="inlineStr">
        <is>
          <t>CAM/Taxes/Insurance Reimb</t>
        </is>
      </c>
      <c r="C8" s="7" t="n">
        <v>124214.12</v>
      </c>
      <c r="D8" s="7" t="n">
        <v>120242</v>
      </c>
      <c r="E8" s="7" t="n">
        <v>3972.12</v>
      </c>
      <c r="F8" s="5" t="inlineStr">
        <is>
          <t>3.30%</t>
        </is>
      </c>
      <c r="G8" s="7" t="n">
        <v>1446433.16</v>
      </c>
      <c r="H8" s="7" t="n">
        <v>1443088</v>
      </c>
      <c r="I8" s="7" t="n">
        <v>3345.16</v>
      </c>
      <c r="J8" s="5" t="inlineStr">
        <is>
          <t>0.23%</t>
        </is>
      </c>
    </row>
    <row r="9">
      <c r="A9" s="5" t="inlineStr">
        <is>
          <t>INCOME</t>
        </is>
      </c>
      <c r="B9" s="5" t="inlineStr">
        <is>
          <t>PY CAM Adjustment</t>
        </is>
      </c>
      <c r="C9" s="7" t="n">
        <v>3280.16</v>
      </c>
      <c r="D9" s="7" t="n">
        <v>-7241</v>
      </c>
      <c r="E9" s="7" t="n">
        <v>10521.16</v>
      </c>
      <c r="F9" s="5" t="inlineStr">
        <is>
          <t>-145.30%</t>
        </is>
      </c>
      <c r="G9" s="7" t="n">
        <v>32357.56</v>
      </c>
      <c r="H9" s="7" t="n">
        <v>-72410</v>
      </c>
      <c r="I9" s="7" t="n">
        <v>104767.56</v>
      </c>
      <c r="J9" s="5" t="inlineStr">
        <is>
          <t>-144.69%</t>
        </is>
      </c>
    </row>
    <row r="10">
      <c r="A10" s="5" t="inlineStr">
        <is>
          <t>INCOME</t>
        </is>
      </c>
      <c r="B10" s="5" t="inlineStr">
        <is>
          <t>Other Income</t>
        </is>
      </c>
      <c r="C10" s="7" t="n">
        <v>5619.82</v>
      </c>
      <c r="D10" s="7" t="n">
        <v>1184</v>
      </c>
      <c r="E10" s="7" t="n">
        <v>4435.82</v>
      </c>
      <c r="F10" s="5" t="inlineStr">
        <is>
          <t>374.65%</t>
        </is>
      </c>
      <c r="G10" s="7" t="n">
        <v>59677.83</v>
      </c>
      <c r="H10" s="7" t="n">
        <v>13616</v>
      </c>
      <c r="I10" s="7" t="n">
        <v>46061.83</v>
      </c>
      <c r="J10" s="5" t="inlineStr">
        <is>
          <t>338.29%</t>
        </is>
      </c>
    </row>
    <row r="11">
      <c r="A11" s="9" t="inlineStr">
        <is>
          <t>INCOME</t>
        </is>
      </c>
      <c r="B11" s="9" t="inlineStr">
        <is>
          <t>TOTAL INCOME</t>
        </is>
      </c>
      <c r="C11" s="13" t="n">
        <v>260768.34</v>
      </c>
      <c r="D11" s="13" t="n">
        <v>240930</v>
      </c>
      <c r="E11" s="13" t="n">
        <v>19838.34</v>
      </c>
      <c r="F11" s="9" t="inlineStr">
        <is>
          <t>8.23%</t>
        </is>
      </c>
      <c r="G11" s="13" t="n">
        <v>3033182.19</v>
      </c>
      <c r="H11" s="13" t="n">
        <v>2867079</v>
      </c>
      <c r="I11" s="13" t="n">
        <v>166103.19</v>
      </c>
      <c r="J11" s="9" t="inlineStr">
        <is>
          <t>5.79%</t>
        </is>
      </c>
    </row>
    <row r="12">
      <c r="A12" s="5" t="inlineStr">
        <is>
          <t>COMMON AREA</t>
        </is>
      </c>
      <c r="B12" s="5" t="inlineStr">
        <is>
          <t>Gas &amp; Electric</t>
        </is>
      </c>
      <c r="C12" s="7" t="n">
        <v>2867.95</v>
      </c>
      <c r="D12" s="7" t="n">
        <v>2353</v>
      </c>
      <c r="E12" s="7" t="n">
        <v>514.95</v>
      </c>
      <c r="F12" s="5" t="inlineStr">
        <is>
          <t>21.88%</t>
        </is>
      </c>
      <c r="G12" s="7" t="n">
        <v>44693.63</v>
      </c>
      <c r="H12" s="7" t="n">
        <v>47085</v>
      </c>
      <c r="I12" s="7" t="n">
        <v>-2391.37</v>
      </c>
      <c r="J12" s="5" t="inlineStr">
        <is>
          <t>-5.08%</t>
        </is>
      </c>
    </row>
    <row r="13">
      <c r="A13" s="5" t="inlineStr">
        <is>
          <t>COMMON AREA</t>
        </is>
      </c>
      <c r="B13" s="5" t="inlineStr">
        <is>
          <t>Water &amp; Sewer</t>
        </is>
      </c>
      <c r="C13" s="7" t="n">
        <v>1709.11</v>
      </c>
      <c r="D13" s="7" t="n">
        <v>1857</v>
      </c>
      <c r="E13" s="7" t="n">
        <v>-147.89</v>
      </c>
      <c r="F13" s="5" t="inlineStr">
        <is>
          <t>-7.96%</t>
        </is>
      </c>
      <c r="G13" s="7" t="n">
        <v>25447.6</v>
      </c>
      <c r="H13" s="7" t="n">
        <v>32487</v>
      </c>
      <c r="I13" s="7" t="n">
        <v>-7039.4</v>
      </c>
      <c r="J13" s="5" t="inlineStr">
        <is>
          <t>-21.67%</t>
        </is>
      </c>
    </row>
    <row r="14">
      <c r="A14" s="5" t="inlineStr">
        <is>
          <t>COMMON AREA</t>
        </is>
      </c>
      <c r="B14" s="5" t="inlineStr">
        <is>
          <t>Repairs &amp; Maintenance</t>
        </is>
      </c>
      <c r="C14" s="7" t="n">
        <v>9826.41</v>
      </c>
      <c r="D14" s="7" t="n">
        <v>4463</v>
      </c>
      <c r="E14" s="7" t="n">
        <v>5363.41</v>
      </c>
      <c r="F14" s="5" t="inlineStr">
        <is>
          <t>120.17%</t>
        </is>
      </c>
      <c r="G14" s="7" t="n">
        <v>191599.47</v>
      </c>
      <c r="H14" s="7" t="n">
        <v>154748</v>
      </c>
      <c r="I14" s="7" t="n">
        <v>36851.47</v>
      </c>
      <c r="J14" s="5" t="inlineStr">
        <is>
          <t>23.81%</t>
        </is>
      </c>
    </row>
    <row r="15">
      <c r="A15" s="5" t="inlineStr">
        <is>
          <t>COMMON AREA</t>
        </is>
      </c>
      <c r="B15" s="5" t="inlineStr">
        <is>
          <t>Snow Removal</t>
        </is>
      </c>
      <c r="C15" s="7" t="n">
        <v>9768.98</v>
      </c>
      <c r="D15" s="7" t="n">
        <v>3735</v>
      </c>
      <c r="E15" s="7" t="n">
        <v>6033.98</v>
      </c>
      <c r="F15" s="5" t="inlineStr">
        <is>
          <t>161.55%</t>
        </is>
      </c>
      <c r="G15" s="7" t="n">
        <v>44318.56</v>
      </c>
      <c r="H15" s="7" t="n">
        <v>60811</v>
      </c>
      <c r="I15" s="7" t="n">
        <v>-16492.44</v>
      </c>
      <c r="J15" s="5" t="inlineStr">
        <is>
          <t>-27.12%</t>
        </is>
      </c>
    </row>
    <row r="16">
      <c r="A16" s="5" t="inlineStr">
        <is>
          <t>COMMON AREA</t>
        </is>
      </c>
      <c r="B16" s="5" t="inlineStr">
        <is>
          <t>Landscape Maintenance</t>
        </is>
      </c>
      <c r="C16" s="7" t="n">
        <v>2483.67</v>
      </c>
      <c r="D16" s="7" t="n">
        <v>1380</v>
      </c>
      <c r="E16" s="7" t="n">
        <v>1103.67</v>
      </c>
      <c r="F16" s="5" t="inlineStr">
        <is>
          <t>79.98%</t>
        </is>
      </c>
      <c r="G16" s="7" t="n">
        <v>21718.56</v>
      </c>
      <c r="H16" s="7" t="n">
        <v>25860</v>
      </c>
      <c r="I16" s="7" t="n">
        <v>-4141.44</v>
      </c>
      <c r="J16" s="5" t="inlineStr">
        <is>
          <t>-16.01%</t>
        </is>
      </c>
    </row>
    <row r="17">
      <c r="A17" s="5" t="inlineStr">
        <is>
          <t>COMMON AREA</t>
        </is>
      </c>
      <c r="B17" s="5" t="inlineStr">
        <is>
          <t>Services</t>
        </is>
      </c>
      <c r="C17" s="7" t="n">
        <v>12624.32</v>
      </c>
      <c r="D17" s="7" t="n">
        <v>11626</v>
      </c>
      <c r="E17" s="7" t="n">
        <v>998.3200000000001</v>
      </c>
      <c r="F17" s="5" t="inlineStr">
        <is>
          <t>8.59%</t>
        </is>
      </c>
      <c r="G17" s="7" t="n">
        <v>111711.22</v>
      </c>
      <c r="H17" s="7" t="n">
        <v>135726</v>
      </c>
      <c r="I17" s="7" t="n">
        <v>-24014.78</v>
      </c>
      <c r="J17" s="5" t="inlineStr">
        <is>
          <t>-17.69%</t>
        </is>
      </c>
    </row>
    <row r="18">
      <c r="A18" s="5" t="inlineStr">
        <is>
          <t>COMMON AREA</t>
        </is>
      </c>
      <c r="B18" s="5" t="inlineStr">
        <is>
          <t>Janitorial</t>
        </is>
      </c>
      <c r="C18" s="7" t="n">
        <v>1140</v>
      </c>
      <c r="D18" s="7" t="n">
        <v>1621</v>
      </c>
      <c r="E18" s="7" t="n">
        <v>-481</v>
      </c>
      <c r="F18" s="5" t="inlineStr">
        <is>
          <t>-29.67%</t>
        </is>
      </c>
      <c r="G18" s="7" t="n">
        <v>12879.47</v>
      </c>
      <c r="H18" s="7" t="n">
        <v>15604</v>
      </c>
      <c r="I18" s="7" t="n">
        <v>-2724.53</v>
      </c>
      <c r="J18" s="5" t="inlineStr">
        <is>
          <t>-17.46%</t>
        </is>
      </c>
    </row>
    <row r="19">
      <c r="A19" s="5" t="inlineStr">
        <is>
          <t>COMMON AREA</t>
        </is>
      </c>
      <c r="B19" s="5" t="inlineStr">
        <is>
          <t>HVAC</t>
        </is>
      </c>
      <c r="C19" s="7" t="n">
        <v>1000</v>
      </c>
      <c r="D19" s="7" t="n">
        <v>1000</v>
      </c>
      <c r="E19" s="7" t="n">
        <v>0</v>
      </c>
      <c r="F19" s="5" t="inlineStr">
        <is>
          <t>0.00%</t>
        </is>
      </c>
      <c r="G19" s="7" t="n">
        <v>12000</v>
      </c>
      <c r="H19" s="7" t="n">
        <v>12000</v>
      </c>
      <c r="I19" s="7" t="n">
        <v>0</v>
      </c>
      <c r="J19" s="5" t="inlineStr">
        <is>
          <t>0.00%</t>
        </is>
      </c>
    </row>
    <row r="20">
      <c r="A20" s="5" t="inlineStr">
        <is>
          <t>COMMON AREA</t>
        </is>
      </c>
      <c r="B20" s="5" t="inlineStr">
        <is>
          <t>Supplies</t>
        </is>
      </c>
      <c r="C20" s="7" t="n">
        <v>0</v>
      </c>
      <c r="D20" s="7" t="n">
        <v>100</v>
      </c>
      <c r="E20" s="7" t="n">
        <v>-100</v>
      </c>
      <c r="F20" s="5" t="inlineStr">
        <is>
          <t>-100.00%</t>
        </is>
      </c>
      <c r="G20" s="7" t="n">
        <v>815</v>
      </c>
      <c r="H20" s="7" t="n">
        <v>1050</v>
      </c>
      <c r="I20" s="7" t="n">
        <v>-235</v>
      </c>
      <c r="J20" s="5" t="inlineStr">
        <is>
          <t>-22.38%</t>
        </is>
      </c>
    </row>
    <row r="21">
      <c r="A21" s="5" t="inlineStr">
        <is>
          <t>COMMON AREA</t>
        </is>
      </c>
      <c r="B21" s="5" t="inlineStr">
        <is>
          <t>Payroll Expense</t>
        </is>
      </c>
      <c r="C21" s="7" t="n">
        <v>20769</v>
      </c>
      <c r="D21" s="7" t="n">
        <v>21169</v>
      </c>
      <c r="E21" s="7" t="n">
        <v>-400</v>
      </c>
      <c r="F21" s="5" t="inlineStr">
        <is>
          <t>-1.89%</t>
        </is>
      </c>
      <c r="G21" s="7" t="n">
        <v>143628</v>
      </c>
      <c r="H21" s="7" t="n">
        <v>144028</v>
      </c>
      <c r="I21" s="7" t="n">
        <v>-400</v>
      </c>
      <c r="J21" s="5" t="inlineStr">
        <is>
          <t>-0.28%</t>
        </is>
      </c>
    </row>
    <row r="22">
      <c r="A22" s="5" t="inlineStr">
        <is>
          <t>COMMON AREA</t>
        </is>
      </c>
      <c r="B22" s="5" t="inlineStr">
        <is>
          <t>Management Fee</t>
        </is>
      </c>
      <c r="C22" s="7" t="n">
        <v>16832.13</v>
      </c>
      <c r="D22" s="7" t="n">
        <v>12047</v>
      </c>
      <c r="E22" s="7" t="n">
        <v>4785.13</v>
      </c>
      <c r="F22" s="5" t="inlineStr">
        <is>
          <t>39.72%</t>
        </is>
      </c>
      <c r="G22" s="7" t="n">
        <v>153163.67</v>
      </c>
      <c r="H22" s="7" t="n">
        <v>143354</v>
      </c>
      <c r="I22" s="7" t="n">
        <v>9809.67</v>
      </c>
      <c r="J22" s="5" t="inlineStr">
        <is>
          <t>6.84%</t>
        </is>
      </c>
    </row>
    <row r="23">
      <c r="A23" s="5" t="inlineStr">
        <is>
          <t>COMMON AREA</t>
        </is>
      </c>
      <c r="B23" s="5" t="inlineStr">
        <is>
          <t>Miscellaneous</t>
        </is>
      </c>
      <c r="C23" s="7" t="n">
        <v>0</v>
      </c>
      <c r="D23" s="7" t="n">
        <v>0</v>
      </c>
      <c r="E23" s="7" t="n">
        <v>0</v>
      </c>
      <c r="F23" s="5" t="inlineStr">
        <is>
          <t>0.00%</t>
        </is>
      </c>
      <c r="G23" s="7" t="n">
        <v>0</v>
      </c>
      <c r="H23" s="7" t="n">
        <v>1800</v>
      </c>
      <c r="I23" s="7" t="n">
        <v>-1800</v>
      </c>
      <c r="J23" s="5" t="inlineStr">
        <is>
          <t>-100.00%</t>
        </is>
      </c>
    </row>
    <row r="24">
      <c r="A24" s="9" t="inlineStr">
        <is>
          <t>COMMON AREA</t>
        </is>
      </c>
      <c r="B24" s="9" t="inlineStr">
        <is>
          <t>TOTAL COMMON AREA</t>
        </is>
      </c>
      <c r="C24" s="13" t="n">
        <v>79021.57000000001</v>
      </c>
      <c r="D24" s="13" t="n">
        <v>61351</v>
      </c>
      <c r="E24" s="13" t="n">
        <v>17670.57</v>
      </c>
      <c r="F24" s="9" t="inlineStr">
        <is>
          <t>28.80%</t>
        </is>
      </c>
      <c r="G24" s="13" t="n">
        <v>761975.1800000001</v>
      </c>
      <c r="H24" s="13" t="n">
        <v>774553</v>
      </c>
      <c r="I24" s="13" t="n">
        <v>-12577.82</v>
      </c>
      <c r="J24" s="9" t="inlineStr">
        <is>
          <t>-1.62%</t>
        </is>
      </c>
    </row>
    <row r="25">
      <c r="A25" s="5" t="inlineStr">
        <is>
          <t>TAX &amp; INSURANCE</t>
        </is>
      </c>
      <c r="B25" s="5" t="inlineStr">
        <is>
          <t>Insurance</t>
        </is>
      </c>
      <c r="C25" s="7" t="n">
        <v>5495</v>
      </c>
      <c r="D25" s="7" t="n">
        <v>5495</v>
      </c>
      <c r="E25" s="7" t="n">
        <v>0</v>
      </c>
      <c r="F25" s="5" t="inlineStr">
        <is>
          <t>0.00%</t>
        </is>
      </c>
      <c r="G25" s="7" t="n">
        <v>65940</v>
      </c>
      <c r="H25" s="7" t="n">
        <v>65940</v>
      </c>
      <c r="I25" s="7" t="n">
        <v>0</v>
      </c>
      <c r="J25" s="5" t="inlineStr">
        <is>
          <t>0.00%</t>
        </is>
      </c>
    </row>
    <row r="26">
      <c r="A26" s="5" t="inlineStr">
        <is>
          <t>TAX &amp; INSURANCE</t>
        </is>
      </c>
      <c r="B26" s="5" t="inlineStr">
        <is>
          <t>Real Estate Taxes</t>
        </is>
      </c>
      <c r="C26" s="7" t="n">
        <v>64583</v>
      </c>
      <c r="D26" s="7" t="n">
        <v>64583</v>
      </c>
      <c r="E26" s="7" t="n">
        <v>0</v>
      </c>
      <c r="F26" s="5" t="inlineStr">
        <is>
          <t>0.00%</t>
        </is>
      </c>
      <c r="G26" s="7" t="n">
        <v>774996</v>
      </c>
      <c r="H26" s="7" t="n">
        <v>774996</v>
      </c>
      <c r="I26" s="7" t="n">
        <v>0</v>
      </c>
      <c r="J26" s="5" t="inlineStr">
        <is>
          <t>0.00%</t>
        </is>
      </c>
    </row>
    <row r="27">
      <c r="A27" s="5" t="inlineStr">
        <is>
          <t>TAX &amp; INSURANCE</t>
        </is>
      </c>
      <c r="B27" s="5" t="inlineStr">
        <is>
          <t>Real Estate Tax Protest</t>
        </is>
      </c>
      <c r="C27" s="7" t="n">
        <v>0</v>
      </c>
      <c r="D27" s="7" t="n">
        <v>0</v>
      </c>
      <c r="E27" s="7" t="n">
        <v>0</v>
      </c>
      <c r="F27" s="5" t="inlineStr">
        <is>
          <t>0.00%</t>
        </is>
      </c>
      <c r="G27" s="7" t="n">
        <v>837.16</v>
      </c>
      <c r="H27" s="7" t="n">
        <v>0</v>
      </c>
      <c r="I27" s="7" t="n">
        <v>837.16</v>
      </c>
      <c r="J27" s="5" t="inlineStr">
        <is>
          <t>0.00%</t>
        </is>
      </c>
    </row>
    <row r="28">
      <c r="A28" s="9" t="inlineStr">
        <is>
          <t>TAX &amp; INSURANCE</t>
        </is>
      </c>
      <c r="B28" s="9" t="inlineStr">
        <is>
          <t>TOTAL TAX AND INSURANCE</t>
        </is>
      </c>
      <c r="C28" s="13" t="n">
        <v>70078</v>
      </c>
      <c r="D28" s="13" t="n">
        <v>70078</v>
      </c>
      <c r="E28" s="13" t="n">
        <v>0</v>
      </c>
      <c r="F28" s="9" t="inlineStr">
        <is>
          <t>0.00%</t>
        </is>
      </c>
      <c r="G28" s="13" t="n">
        <v>841773.16</v>
      </c>
      <c r="H28" s="13" t="n">
        <v>840936</v>
      </c>
      <c r="I28" s="13" t="n">
        <v>837.16</v>
      </c>
      <c r="J28" s="9" t="inlineStr">
        <is>
          <t>0.10%</t>
        </is>
      </c>
    </row>
    <row r="29">
      <c r="A29" s="5" t="inlineStr">
        <is>
          <t>OWNER'S EXPENSES</t>
        </is>
      </c>
      <c r="B29" s="5" t="inlineStr">
        <is>
          <t>Legal and Accounting</t>
        </is>
      </c>
      <c r="C29" s="7" t="n">
        <v>0</v>
      </c>
      <c r="D29" s="7" t="n">
        <v>500</v>
      </c>
      <c r="E29" s="7" t="n">
        <v>-500</v>
      </c>
      <c r="F29" s="5" t="inlineStr">
        <is>
          <t>-100.00%</t>
        </is>
      </c>
      <c r="G29" s="7" t="n">
        <v>10772.5</v>
      </c>
      <c r="H29" s="7" t="n">
        <v>17858</v>
      </c>
      <c r="I29" s="7" t="n">
        <v>-7085.5</v>
      </c>
      <c r="J29" s="5" t="inlineStr">
        <is>
          <t>-39.68%</t>
        </is>
      </c>
    </row>
    <row r="30">
      <c r="A30" s="5" t="inlineStr">
        <is>
          <t>OWNER'S EXPENSES</t>
        </is>
      </c>
      <c r="B30" s="5" t="inlineStr">
        <is>
          <t>Administrative</t>
        </is>
      </c>
      <c r="C30" s="7" t="n">
        <v>2153.52</v>
      </c>
      <c r="D30" s="7" t="n">
        <v>1063</v>
      </c>
      <c r="E30" s="7" t="n">
        <v>1090.52</v>
      </c>
      <c r="F30" s="5" t="inlineStr">
        <is>
          <t>102.59%</t>
        </is>
      </c>
      <c r="G30" s="7" t="n">
        <v>19137.08</v>
      </c>
      <c r="H30" s="7" t="n">
        <v>18473</v>
      </c>
      <c r="I30" s="7" t="n">
        <v>664.08</v>
      </c>
      <c r="J30" s="5" t="inlineStr">
        <is>
          <t>3.59%</t>
        </is>
      </c>
    </row>
    <row r="31">
      <c r="A31" s="5" t="inlineStr">
        <is>
          <t>OWNER'S EXPENSES</t>
        </is>
      </c>
      <c r="B31" s="5" t="inlineStr">
        <is>
          <t>Advertising &amp; Promotion</t>
        </is>
      </c>
      <c r="C31" s="7" t="n">
        <v>5257.54</v>
      </c>
      <c r="D31" s="7" t="n">
        <v>2200</v>
      </c>
      <c r="E31" s="7" t="n">
        <v>3057.54</v>
      </c>
      <c r="F31" s="5" t="inlineStr">
        <is>
          <t>138.98%</t>
        </is>
      </c>
      <c r="G31" s="7" t="n">
        <v>24333.75</v>
      </c>
      <c r="H31" s="7" t="n">
        <v>19897</v>
      </c>
      <c r="I31" s="7" t="n">
        <v>4436.75</v>
      </c>
      <c r="J31" s="5" t="inlineStr">
        <is>
          <t>22.30%</t>
        </is>
      </c>
    </row>
    <row r="32">
      <c r="A32" s="5" t="inlineStr">
        <is>
          <t>OWNER'S EXPENSES</t>
        </is>
      </c>
      <c r="B32" s="5" t="inlineStr">
        <is>
          <t>Leasing Commissions</t>
        </is>
      </c>
      <c r="C32" s="7" t="n">
        <v>33479.51</v>
      </c>
      <c r="D32" s="7" t="n">
        <v>0</v>
      </c>
      <c r="E32" s="7" t="n">
        <v>33479.51</v>
      </c>
      <c r="F32" s="5" t="inlineStr">
        <is>
          <t>0.00%</t>
        </is>
      </c>
      <c r="G32" s="7" t="n">
        <v>49723.24</v>
      </c>
      <c r="H32" s="7" t="n">
        <v>35540</v>
      </c>
      <c r="I32" s="7" t="n">
        <v>14183.24</v>
      </c>
      <c r="J32" s="5" t="inlineStr">
        <is>
          <t>39.91%</t>
        </is>
      </c>
    </row>
    <row r="33">
      <c r="A33" s="5" t="inlineStr">
        <is>
          <t>OWNER'S EXPENSES</t>
        </is>
      </c>
      <c r="B33" s="5" t="inlineStr">
        <is>
          <t>Nonreimburseable Repairs</t>
        </is>
      </c>
      <c r="C33" s="7" t="n">
        <v>0</v>
      </c>
      <c r="D33" s="7" t="n">
        <v>0</v>
      </c>
      <c r="E33" s="7" t="n">
        <v>0</v>
      </c>
      <c r="F33" s="5" t="inlineStr">
        <is>
          <t>0.00%</t>
        </is>
      </c>
      <c r="G33" s="7" t="n">
        <v>1553.31</v>
      </c>
      <c r="H33" s="7" t="n">
        <v>0</v>
      </c>
      <c r="I33" s="7" t="n">
        <v>1553.31</v>
      </c>
      <c r="J33" s="5" t="inlineStr">
        <is>
          <t>0.00%</t>
        </is>
      </c>
    </row>
    <row r="34">
      <c r="A34" s="5" t="inlineStr">
        <is>
          <t>OWNER'S EXPENSES</t>
        </is>
      </c>
      <c r="B34" s="5" t="inlineStr">
        <is>
          <t>Vacancy Expense</t>
        </is>
      </c>
      <c r="C34" s="7" t="n">
        <v>0</v>
      </c>
      <c r="D34" s="7" t="n">
        <v>0</v>
      </c>
      <c r="E34" s="7" t="n">
        <v>0</v>
      </c>
      <c r="F34" s="5" t="inlineStr">
        <is>
          <t>0.00%</t>
        </is>
      </c>
      <c r="G34" s="7" t="n">
        <v>0</v>
      </c>
      <c r="H34" s="7" t="n">
        <v>1100</v>
      </c>
      <c r="I34" s="7" t="n">
        <v>-1100</v>
      </c>
      <c r="J34" s="5" t="inlineStr">
        <is>
          <t>-100.00%</t>
        </is>
      </c>
    </row>
    <row r="35">
      <c r="A35" s="5" t="inlineStr">
        <is>
          <t>OWNER'S EXPENSES</t>
        </is>
      </c>
      <c r="B35" s="5" t="inlineStr">
        <is>
          <t>58th Ave Construction Project</t>
        </is>
      </c>
      <c r="C35" s="7" t="n">
        <v>150</v>
      </c>
      <c r="D35" s="7" t="n">
        <v>0</v>
      </c>
      <c r="E35" s="7" t="n">
        <v>150</v>
      </c>
      <c r="F35" s="5" t="inlineStr">
        <is>
          <t>0.00%</t>
        </is>
      </c>
      <c r="G35" s="7" t="n">
        <v>18519.21</v>
      </c>
      <c r="H35" s="7" t="n">
        <v>0</v>
      </c>
      <c r="I35" s="7" t="n">
        <v>18519.21</v>
      </c>
      <c r="J35" s="5" t="inlineStr">
        <is>
          <t>0.00%</t>
        </is>
      </c>
    </row>
    <row r="36">
      <c r="A36" s="5" t="inlineStr">
        <is>
          <t>OWNER'S EXPENSES</t>
        </is>
      </c>
      <c r="B36" s="5" t="inlineStr">
        <is>
          <t>Public Service Land Lease</t>
        </is>
      </c>
      <c r="C36" s="7" t="n">
        <v>0</v>
      </c>
      <c r="D36" s="7" t="n">
        <v>0</v>
      </c>
      <c r="E36" s="7" t="n">
        <v>0</v>
      </c>
      <c r="F36" s="5" t="inlineStr">
        <is>
          <t>0.00%</t>
        </is>
      </c>
      <c r="G36" s="7" t="n">
        <v>0</v>
      </c>
      <c r="H36" s="7" t="n">
        <v>1800</v>
      </c>
      <c r="I36" s="7" t="n">
        <v>-1800</v>
      </c>
      <c r="J36" s="5" t="inlineStr">
        <is>
          <t>-100.00%</t>
        </is>
      </c>
    </row>
    <row r="37">
      <c r="A37" s="9" t="inlineStr">
        <is>
          <t>OWNER'S EXPENSES</t>
        </is>
      </c>
      <c r="B37" s="9" t="inlineStr">
        <is>
          <t>TOTAL OWNERS EXPENSES</t>
        </is>
      </c>
      <c r="C37" s="13" t="n">
        <v>41040.57</v>
      </c>
      <c r="D37" s="13" t="n">
        <v>3763</v>
      </c>
      <c r="E37" s="13" t="n">
        <v>37277.57</v>
      </c>
      <c r="F37" s="9" t="inlineStr">
        <is>
          <t>990.63%</t>
        </is>
      </c>
      <c r="G37" s="13" t="n">
        <v>124039.09</v>
      </c>
      <c r="H37" s="13" t="n">
        <v>94668</v>
      </c>
      <c r="I37" s="13" t="n">
        <v>29371.09</v>
      </c>
      <c r="J37" s="9" t="inlineStr">
        <is>
          <t>31.03%</t>
        </is>
      </c>
    </row>
    <row r="38">
      <c r="A38" s="9" t="inlineStr">
        <is>
          <t>TOTAL</t>
        </is>
      </c>
      <c r="B38" s="9" t="inlineStr">
        <is>
          <t>TOTAL OPERATING EXPENSES</t>
        </is>
      </c>
      <c r="C38" s="13" t="n">
        <v>190140.14</v>
      </c>
      <c r="D38" s="13" t="n">
        <v>135192</v>
      </c>
      <c r="E38" s="13" t="n">
        <v>54948.14</v>
      </c>
      <c r="F38" s="9" t="inlineStr">
        <is>
          <t>40.64%</t>
        </is>
      </c>
      <c r="G38" s="13" t="n">
        <v>1727787.43</v>
      </c>
      <c r="H38" s="13" t="n">
        <v>1710157</v>
      </c>
      <c r="I38" s="13" t="n">
        <v>17630.43</v>
      </c>
      <c r="J38" s="9" t="inlineStr">
        <is>
          <t>1.03%</t>
        </is>
      </c>
    </row>
    <row r="39">
      <c r="A39" s="9" t="inlineStr">
        <is>
          <t>TOTAL</t>
        </is>
      </c>
      <c r="B39" s="9" t="inlineStr">
        <is>
          <t>NOI BEFORE DEBT SERVICE</t>
        </is>
      </c>
      <c r="C39" s="13" t="n">
        <v>70628.2</v>
      </c>
      <c r="D39" s="13" t="n">
        <v>105738</v>
      </c>
      <c r="E39" s="13" t="n">
        <v>-35109.8</v>
      </c>
      <c r="F39" s="9" t="inlineStr">
        <is>
          <t>-33.20%</t>
        </is>
      </c>
      <c r="G39" s="13" t="n">
        <v>1305394.76</v>
      </c>
      <c r="H39" s="13" t="n">
        <v>1156922</v>
      </c>
      <c r="I39" s="13" t="n">
        <v>148472.76</v>
      </c>
      <c r="J39" s="9" t="inlineStr">
        <is>
          <t>12.83%</t>
        </is>
      </c>
    </row>
    <row r="40">
      <c r="A40" s="5" t="inlineStr">
        <is>
          <t>DEBT SERVICE</t>
        </is>
      </c>
      <c r="B40" s="5" t="inlineStr">
        <is>
          <t>Principal</t>
        </is>
      </c>
      <c r="C40" s="7" t="n">
        <v>4533.29</v>
      </c>
      <c r="D40" s="7" t="n">
        <v>4533.29</v>
      </c>
      <c r="E40" s="7" t="n">
        <v>0</v>
      </c>
      <c r="F40" s="5" t="inlineStr">
        <is>
          <t>0.00%</t>
        </is>
      </c>
      <c r="G40" s="7" t="n">
        <v>48674.48</v>
      </c>
      <c r="H40" s="7" t="n">
        <v>48868.99</v>
      </c>
      <c r="I40" s="7" t="n">
        <v>-194.51</v>
      </c>
      <c r="J40" s="5" t="inlineStr">
        <is>
          <t>-0.40%</t>
        </is>
      </c>
    </row>
    <row r="41">
      <c r="A41" s="5" t="inlineStr">
        <is>
          <t>DEBT SERVICE</t>
        </is>
      </c>
      <c r="B41" s="5" t="inlineStr">
        <is>
          <t>Interest</t>
        </is>
      </c>
      <c r="C41" s="7" t="n">
        <v>5086.25</v>
      </c>
      <c r="D41" s="7" t="n">
        <v>5086.25</v>
      </c>
      <c r="E41" s="7" t="n">
        <v>0</v>
      </c>
      <c r="F41" s="5" t="inlineStr">
        <is>
          <t>0.00%</t>
        </is>
      </c>
      <c r="G41" s="7" t="n">
        <v>66760</v>
      </c>
      <c r="H41" s="7" t="n">
        <v>66567.95</v>
      </c>
      <c r="I41" s="7" t="n">
        <v>192.05</v>
      </c>
      <c r="J41" s="5" t="inlineStr">
        <is>
          <t>0.29%</t>
        </is>
      </c>
    </row>
    <row r="42">
      <c r="A42" s="9" t="inlineStr">
        <is>
          <t>DEBT SERVICE</t>
        </is>
      </c>
      <c r="B42" s="9" t="inlineStr">
        <is>
          <t>TOTAL DEBT SERVICE</t>
        </is>
      </c>
      <c r="C42" s="13" t="n">
        <v>9619.540000000001</v>
      </c>
      <c r="D42" s="13" t="n">
        <v>9619.540000000001</v>
      </c>
      <c r="E42" s="13" t="n">
        <v>0</v>
      </c>
      <c r="F42" s="9" t="inlineStr">
        <is>
          <t>0.00%</t>
        </is>
      </c>
      <c r="G42" s="13" t="n">
        <v>115434.48</v>
      </c>
      <c r="H42" s="13" t="n">
        <v>115436.94</v>
      </c>
      <c r="I42" s="13" t="n">
        <v>-2.46</v>
      </c>
      <c r="J42" s="9" t="inlineStr">
        <is>
          <t>0.00%</t>
        </is>
      </c>
    </row>
    <row r="43">
      <c r="A43" s="5" t="inlineStr">
        <is>
          <t>TOTAL</t>
        </is>
      </c>
      <c r="B43" s="5" t="inlineStr">
        <is>
          <t>Capital Expenses</t>
        </is>
      </c>
      <c r="C43" s="7" t="n">
        <v>13950</v>
      </c>
      <c r="D43" s="7" t="n">
        <v>2500</v>
      </c>
      <c r="E43" s="7" t="n">
        <v>11450</v>
      </c>
      <c r="F43" s="5" t="inlineStr">
        <is>
          <t>458.00%</t>
        </is>
      </c>
      <c r="G43" s="7" t="n">
        <v>61450</v>
      </c>
      <c r="H43" s="7" t="n">
        <v>52680</v>
      </c>
      <c r="I43" s="7" t="n">
        <v>8770</v>
      </c>
      <c r="J43" s="5" t="inlineStr">
        <is>
          <t>16.65%</t>
        </is>
      </c>
    </row>
    <row r="44">
      <c r="A44" s="5" t="inlineStr">
        <is>
          <t>TOTAL</t>
        </is>
      </c>
      <c r="B44" s="5" t="inlineStr">
        <is>
          <t>Tenant Finish</t>
        </is>
      </c>
      <c r="C44" s="7" t="n">
        <v>0</v>
      </c>
      <c r="D44" s="7" t="n">
        <v>0</v>
      </c>
      <c r="E44" s="7" t="n">
        <v>0</v>
      </c>
      <c r="F44" s="5" t="inlineStr">
        <is>
          <t>0.00%</t>
        </is>
      </c>
      <c r="G44" s="7" t="n">
        <v>310</v>
      </c>
      <c r="H44" s="7" t="n">
        <v>51710</v>
      </c>
      <c r="I44" s="7" t="n">
        <v>-51400</v>
      </c>
      <c r="J44" s="5" t="inlineStr">
        <is>
          <t>-99.40%</t>
        </is>
      </c>
    </row>
    <row r="45">
      <c r="A45" s="9" t="inlineStr">
        <is>
          <t>TOTAL</t>
        </is>
      </c>
      <c r="B45" s="9" t="inlineStr">
        <is>
          <t>NET CASH FLOW (DEFICIT)</t>
        </is>
      </c>
      <c r="C45" s="13" t="n">
        <v>47058.66</v>
      </c>
      <c r="D45" s="13" t="n">
        <v>93618.46000000001</v>
      </c>
      <c r="E45" s="13" t="n">
        <v>-46559.8</v>
      </c>
      <c r="F45" s="9" t="inlineStr">
        <is>
          <t>-49.73%</t>
        </is>
      </c>
      <c r="G45" s="13" t="n">
        <v>1128200.28</v>
      </c>
      <c r="H45" s="13" t="n">
        <v>937095.0600000001</v>
      </c>
      <c r="I45" s="13" t="n">
        <v>191105.22</v>
      </c>
      <c r="J45" s="9" t="inlineStr">
        <is>
          <t>20.39%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4" topLeftCell="A14" activePane="bottomLeft" state="frozen"/>
      <selection pane="bottomLeft" activeCell="A1" sqref="A1"/>
    </sheetView>
  </sheetViews>
  <sheetFormatPr baseColWidth="8" defaultRowHeight="15"/>
  <cols>
    <col width="16" customWidth="1" style="66" min="1" max="1"/>
    <col width="30" customWidth="1" style="66" min="2" max="2"/>
    <col width="13" customWidth="1" style="66" min="3" max="5"/>
    <col width="11" customWidth="1" style="66" min="6" max="6"/>
    <col width="14" customWidth="1" style="66" min="7" max="9"/>
    <col width="11" customWidth="1" style="66" min="10" max="10"/>
  </cols>
  <sheetData>
    <row r="1" ht="18" customHeight="1" s="66">
      <c r="A1" s="1" t="inlineStr">
        <is>
          <t>CityView Industrial Park - Income &amp; Expense Statement, Twelve Months Ending Dec 31, 2023</t>
        </is>
      </c>
    </row>
    <row r="2">
      <c r="A2" s="3" t="inlineStr">
        <is>
          <t>Source: Petitioner's Exhibit C</t>
        </is>
      </c>
    </row>
    <row r="4" ht="38.25" customHeight="1" s="66">
      <c r="A4" s="4" t="inlineStr">
        <is>
          <t>Section</t>
        </is>
      </c>
      <c r="B4" s="4" t="inlineStr">
        <is>
          <t>Line Item</t>
        </is>
      </c>
      <c r="C4" s="4" t="inlineStr">
        <is>
          <t>Dec Actual</t>
        </is>
      </c>
      <c r="D4" s="4" t="inlineStr">
        <is>
          <t>Dec Budget</t>
        </is>
      </c>
      <c r="E4" s="4" t="inlineStr">
        <is>
          <t>Dec Variance $</t>
        </is>
      </c>
      <c r="F4" s="4" t="inlineStr">
        <is>
          <t>Dec Variance %</t>
        </is>
      </c>
      <c r="G4" s="4" t="inlineStr">
        <is>
          <t>YTD Actual</t>
        </is>
      </c>
      <c r="H4" s="4" t="inlineStr">
        <is>
          <t>YTD Budget</t>
        </is>
      </c>
      <c r="I4" s="4" t="inlineStr">
        <is>
          <t>YTD Variance $</t>
        </is>
      </c>
      <c r="J4" s="4" t="inlineStr">
        <is>
          <t>YTD Variance %</t>
        </is>
      </c>
    </row>
    <row r="5">
      <c r="A5" s="5" t="inlineStr">
        <is>
          <t>INCOME</t>
        </is>
      </c>
      <c r="B5" s="5" t="inlineStr">
        <is>
          <t>Office Rent</t>
        </is>
      </c>
      <c r="C5" s="7" t="n">
        <v>10059.49</v>
      </c>
      <c r="D5" s="7" t="n">
        <v>9136</v>
      </c>
      <c r="E5" s="7" t="n">
        <v>923.49</v>
      </c>
      <c r="F5" s="5" t="inlineStr">
        <is>
          <t>10.11%</t>
        </is>
      </c>
      <c r="G5" s="7" t="n">
        <v>121582.27</v>
      </c>
      <c r="H5" s="7" t="n">
        <v>99426</v>
      </c>
      <c r="I5" s="7" t="n">
        <v>22156.27</v>
      </c>
      <c r="J5" s="5" t="inlineStr">
        <is>
          <t>22.28%</t>
        </is>
      </c>
    </row>
    <row r="6">
      <c r="A6" s="5" t="inlineStr">
        <is>
          <t>INCOME</t>
        </is>
      </c>
      <c r="B6" s="5" t="inlineStr">
        <is>
          <t>Warehouse Rent</t>
        </is>
      </c>
      <c r="C6" s="7" t="n">
        <v>106130.23</v>
      </c>
      <c r="D6" s="7" t="n">
        <v>102385</v>
      </c>
      <c r="E6" s="7" t="n">
        <v>3745.23</v>
      </c>
      <c r="F6" s="5" t="inlineStr">
        <is>
          <t>3.66%</t>
        </is>
      </c>
      <c r="G6" s="7" t="n">
        <v>1213722.56</v>
      </c>
      <c r="H6" s="7" t="n">
        <v>1186203</v>
      </c>
      <c r="I6" s="7" t="n">
        <v>27519.56</v>
      </c>
      <c r="J6" s="5" t="inlineStr">
        <is>
          <t>2.32%</t>
        </is>
      </c>
    </row>
    <row r="7">
      <c r="A7" s="5" t="inlineStr">
        <is>
          <t>INCOME</t>
        </is>
      </c>
      <c r="B7" s="5" t="inlineStr">
        <is>
          <t>Outside Storage</t>
        </is>
      </c>
      <c r="C7" s="7" t="n">
        <v>5676.63</v>
      </c>
      <c r="D7" s="7" t="n">
        <v>5349</v>
      </c>
      <c r="E7" s="7" t="n">
        <v>327.63</v>
      </c>
      <c r="F7" s="5" t="inlineStr">
        <is>
          <t>6.13%</t>
        </is>
      </c>
      <c r="G7" s="7" t="n">
        <v>60343.3</v>
      </c>
      <c r="H7" s="7" t="n">
        <v>61721</v>
      </c>
      <c r="I7" s="7" t="n">
        <v>-1377.7</v>
      </c>
      <c r="J7" s="5" t="inlineStr">
        <is>
          <t>-2.23%</t>
        </is>
      </c>
    </row>
    <row r="8">
      <c r="A8" s="5" t="inlineStr">
        <is>
          <t>INCOME</t>
        </is>
      </c>
      <c r="B8" s="5" t="inlineStr">
        <is>
          <t>CAM/Taxes/Insurance Reimb</t>
        </is>
      </c>
      <c r="C8" s="7" t="n">
        <v>99058.27</v>
      </c>
      <c r="D8" s="7" t="n">
        <v>99854</v>
      </c>
      <c r="E8" s="7" t="n">
        <v>-795.73</v>
      </c>
      <c r="F8" s="5" t="inlineStr">
        <is>
          <t>-0.80%</t>
        </is>
      </c>
      <c r="G8" s="7" t="n">
        <v>1181430.48</v>
      </c>
      <c r="H8" s="7" t="n">
        <v>1198248</v>
      </c>
      <c r="I8" s="7" t="n">
        <v>-16817.52</v>
      </c>
      <c r="J8" s="5" t="inlineStr">
        <is>
          <t>-1.40%</t>
        </is>
      </c>
    </row>
    <row r="9">
      <c r="A9" s="5" t="inlineStr">
        <is>
          <t>INCOME</t>
        </is>
      </c>
      <c r="B9" s="5" t="inlineStr">
        <is>
          <t>Other Income</t>
        </is>
      </c>
      <c r="C9" s="7" t="n">
        <v>21087.77</v>
      </c>
      <c r="D9" s="7" t="n">
        <v>-3206</v>
      </c>
      <c r="E9" s="7" t="n">
        <v>24293.77</v>
      </c>
      <c r="F9" s="5" t="inlineStr">
        <is>
          <t>-757.76%</t>
        </is>
      </c>
      <c r="G9" s="7" t="n">
        <v>96439.27</v>
      </c>
      <c r="H9" s="7" t="n">
        <v>-30284</v>
      </c>
      <c r="I9" s="7" t="n">
        <v>126723.27</v>
      </c>
      <c r="J9" s="5" t="inlineStr">
        <is>
          <t>-418.45%</t>
        </is>
      </c>
    </row>
    <row r="10">
      <c r="A10" s="9" t="inlineStr">
        <is>
          <t>INCOME</t>
        </is>
      </c>
      <c r="B10" s="9" t="inlineStr">
        <is>
          <t>TOTAL INCOME</t>
        </is>
      </c>
      <c r="C10" s="13" t="n">
        <v>242012.39</v>
      </c>
      <c r="D10" s="13" t="n">
        <v>213518</v>
      </c>
      <c r="E10" s="13" t="n">
        <v>28494.39</v>
      </c>
      <c r="F10" s="9" t="inlineStr">
        <is>
          <t>13.35%</t>
        </is>
      </c>
      <c r="G10" s="13" t="n">
        <v>2673517.88</v>
      </c>
      <c r="H10" s="13" t="n">
        <v>2515314</v>
      </c>
      <c r="I10" s="13" t="n">
        <v>158203.88</v>
      </c>
      <c r="J10" s="9" t="inlineStr">
        <is>
          <t>6.29%</t>
        </is>
      </c>
    </row>
    <row r="11">
      <c r="A11" s="5" t="inlineStr">
        <is>
          <t>COMMON AREA</t>
        </is>
      </c>
      <c r="B11" s="5" t="inlineStr">
        <is>
          <t>Gas &amp; Electric</t>
        </is>
      </c>
      <c r="C11" s="7" t="n">
        <v>4037.7</v>
      </c>
      <c r="D11" s="7" t="n">
        <v>2337</v>
      </c>
      <c r="E11" s="7" t="n">
        <v>1700.7</v>
      </c>
      <c r="F11" s="5" t="inlineStr">
        <is>
          <t>72.77%</t>
        </is>
      </c>
      <c r="G11" s="7" t="n">
        <v>44485.83</v>
      </c>
      <c r="H11" s="7" t="n">
        <v>45553</v>
      </c>
      <c r="I11" s="7" t="n">
        <v>-1067.17</v>
      </c>
      <c r="J11" s="5" t="inlineStr">
        <is>
          <t>-2.34%</t>
        </is>
      </c>
    </row>
    <row r="12">
      <c r="A12" s="5" t="inlineStr">
        <is>
          <t>COMMON AREA</t>
        </is>
      </c>
      <c r="B12" s="5" t="inlineStr">
        <is>
          <t>Water &amp; Sewer</t>
        </is>
      </c>
      <c r="C12" s="7" t="n">
        <v>1925.23</v>
      </c>
      <c r="D12" s="7" t="n">
        <v>1801</v>
      </c>
      <c r="E12" s="7" t="n">
        <v>124.23</v>
      </c>
      <c r="F12" s="5" t="inlineStr">
        <is>
          <t>6.90%</t>
        </is>
      </c>
      <c r="G12" s="7" t="n">
        <v>28513.94</v>
      </c>
      <c r="H12" s="7" t="n">
        <v>33046</v>
      </c>
      <c r="I12" s="7" t="n">
        <v>-4532.06</v>
      </c>
      <c r="J12" s="5" t="inlineStr">
        <is>
          <t>-13.71%</t>
        </is>
      </c>
    </row>
    <row r="13">
      <c r="A13" s="5" t="inlineStr">
        <is>
          <t>COMMON AREA</t>
        </is>
      </c>
      <c r="B13" s="5" t="inlineStr">
        <is>
          <t>Repairs &amp; Maintenance</t>
        </is>
      </c>
      <c r="C13" s="7" t="n">
        <v>13865.03</v>
      </c>
      <c r="D13" s="7" t="n">
        <v>4214</v>
      </c>
      <c r="E13" s="7" t="n">
        <v>9651.030000000001</v>
      </c>
      <c r="F13" s="5" t="inlineStr">
        <is>
          <t>229.02%</t>
        </is>
      </c>
      <c r="G13" s="7" t="n">
        <v>188734.64</v>
      </c>
      <c r="H13" s="7" t="n">
        <v>125359</v>
      </c>
      <c r="I13" s="7" t="n">
        <v>63375.64</v>
      </c>
      <c r="J13" s="5" t="inlineStr">
        <is>
          <t>50.56%</t>
        </is>
      </c>
    </row>
    <row r="14">
      <c r="A14" s="5" t="inlineStr">
        <is>
          <t>COMMON AREA</t>
        </is>
      </c>
      <c r="B14" s="5" t="inlineStr">
        <is>
          <t>Snow Removal</t>
        </is>
      </c>
      <c r="C14" s="7" t="n">
        <v>13918.75</v>
      </c>
      <c r="D14" s="7" t="n">
        <v>3735</v>
      </c>
      <c r="E14" s="7" t="n">
        <v>10183.75</v>
      </c>
      <c r="F14" s="5" t="inlineStr">
        <is>
          <t>272.66%</t>
        </is>
      </c>
      <c r="G14" s="7" t="n">
        <v>67548.08</v>
      </c>
      <c r="H14" s="7" t="n">
        <v>60811</v>
      </c>
      <c r="I14" s="7" t="n">
        <v>6737.08</v>
      </c>
      <c r="J14" s="5" t="inlineStr">
        <is>
          <t>11.08%</t>
        </is>
      </c>
    </row>
    <row r="15">
      <c r="A15" s="5" t="inlineStr">
        <is>
          <t>COMMON AREA</t>
        </is>
      </c>
      <c r="B15" s="5" t="inlineStr">
        <is>
          <t>Landscape Maintenance</t>
        </is>
      </c>
      <c r="C15" s="7" t="n">
        <v>592</v>
      </c>
      <c r="D15" s="7" t="n">
        <v>496</v>
      </c>
      <c r="E15" s="7" t="n">
        <v>96</v>
      </c>
      <c r="F15" s="5" t="inlineStr">
        <is>
          <t>19.35%</t>
        </is>
      </c>
      <c r="G15" s="7" t="n">
        <v>14677.25</v>
      </c>
      <c r="H15" s="7" t="n">
        <v>26366</v>
      </c>
      <c r="I15" s="7" t="n">
        <v>-11688.75</v>
      </c>
      <c r="J15" s="5" t="inlineStr">
        <is>
          <t>-44.33%</t>
        </is>
      </c>
    </row>
    <row r="16">
      <c r="A16" s="5" t="inlineStr">
        <is>
          <t>COMMON AREA</t>
        </is>
      </c>
      <c r="B16" s="5" t="inlineStr">
        <is>
          <t>Services</t>
        </is>
      </c>
      <c r="C16" s="7" t="n">
        <v>12735.97</v>
      </c>
      <c r="D16" s="7" t="n">
        <v>7301</v>
      </c>
      <c r="E16" s="7" t="n">
        <v>5434.97</v>
      </c>
      <c r="F16" s="5" t="inlineStr">
        <is>
          <t>74.44%</t>
        </is>
      </c>
      <c r="G16" s="7" t="n">
        <v>105227.25</v>
      </c>
      <c r="H16" s="7" t="n">
        <v>86230</v>
      </c>
      <c r="I16" s="7" t="n">
        <v>18997.25</v>
      </c>
      <c r="J16" s="5" t="inlineStr">
        <is>
          <t>22.03%</t>
        </is>
      </c>
    </row>
    <row r="17">
      <c r="A17" s="5" t="inlineStr">
        <is>
          <t>COMMON AREA</t>
        </is>
      </c>
      <c r="B17" s="5" t="inlineStr">
        <is>
          <t>Janitorial</t>
        </is>
      </c>
      <c r="C17" s="7" t="n">
        <v>1106</v>
      </c>
      <c r="D17" s="7" t="n">
        <v>1586</v>
      </c>
      <c r="E17" s="7" t="n">
        <v>-480</v>
      </c>
      <c r="F17" s="5" t="inlineStr">
        <is>
          <t>-30.26%</t>
        </is>
      </c>
      <c r="G17" s="7" t="n">
        <v>14881.12</v>
      </c>
      <c r="H17" s="7" t="n">
        <v>15184</v>
      </c>
      <c r="I17" s="7" t="n">
        <v>-302.88</v>
      </c>
      <c r="J17" s="5" t="inlineStr">
        <is>
          <t>-1.99%</t>
        </is>
      </c>
    </row>
    <row r="18">
      <c r="A18" s="5" t="inlineStr">
        <is>
          <t>COMMON AREA</t>
        </is>
      </c>
      <c r="B18" s="5" t="inlineStr">
        <is>
          <t>HVAC</t>
        </is>
      </c>
      <c r="C18" s="7" t="n">
        <v>2000</v>
      </c>
      <c r="D18" s="7" t="n">
        <v>1000</v>
      </c>
      <c r="E18" s="7" t="n">
        <v>1000</v>
      </c>
      <c r="F18" s="5" t="inlineStr">
        <is>
          <t>100.00%</t>
        </is>
      </c>
      <c r="G18" s="7" t="n">
        <v>12000</v>
      </c>
      <c r="H18" s="7" t="n">
        <v>12000</v>
      </c>
      <c r="I18" s="7" t="n">
        <v>0</v>
      </c>
      <c r="J18" s="5" t="inlineStr">
        <is>
          <t>0.00%</t>
        </is>
      </c>
    </row>
    <row r="19">
      <c r="A19" s="5" t="inlineStr">
        <is>
          <t>COMMON AREA</t>
        </is>
      </c>
      <c r="B19" s="5" t="inlineStr">
        <is>
          <t>Supplies</t>
        </is>
      </c>
      <c r="C19" s="7" t="n">
        <v>0</v>
      </c>
      <c r="D19" s="7" t="n">
        <v>100</v>
      </c>
      <c r="E19" s="7" t="n">
        <v>-100</v>
      </c>
      <c r="F19" s="5" t="inlineStr">
        <is>
          <t>-100.00%</t>
        </is>
      </c>
      <c r="G19" s="7" t="n">
        <v>0</v>
      </c>
      <c r="H19" s="7" t="n">
        <v>1050</v>
      </c>
      <c r="I19" s="7" t="n">
        <v>-1050</v>
      </c>
      <c r="J19" s="5" t="inlineStr">
        <is>
          <t>-100.00%</t>
        </is>
      </c>
    </row>
    <row r="20">
      <c r="A20" s="5" t="inlineStr">
        <is>
          <t>COMMON AREA</t>
        </is>
      </c>
      <c r="B20" s="5" t="inlineStr">
        <is>
          <t>Payroll Expense</t>
        </is>
      </c>
      <c r="C20" s="7" t="n">
        <v>20697</v>
      </c>
      <c r="D20" s="7" t="n">
        <v>20490</v>
      </c>
      <c r="E20" s="7" t="n">
        <v>207</v>
      </c>
      <c r="F20" s="5" t="inlineStr">
        <is>
          <t>1.01%</t>
        </is>
      </c>
      <c r="G20" s="7" t="n">
        <v>143964</v>
      </c>
      <c r="H20" s="7" t="n">
        <v>135880</v>
      </c>
      <c r="I20" s="7" t="n">
        <v>8084</v>
      </c>
      <c r="J20" s="5" t="inlineStr">
        <is>
          <t>5.95%</t>
        </is>
      </c>
    </row>
    <row r="21">
      <c r="A21" s="5" t="inlineStr">
        <is>
          <t>COMMON AREA</t>
        </is>
      </c>
      <c r="B21" s="5" t="inlineStr">
        <is>
          <t>Management Fee</t>
        </is>
      </c>
      <c r="C21" s="7" t="n">
        <v>10849.51</v>
      </c>
      <c r="D21" s="7" t="n">
        <v>10676</v>
      </c>
      <c r="E21" s="7" t="n">
        <v>173.51</v>
      </c>
      <c r="F21" s="5" t="inlineStr">
        <is>
          <t>1.63%</t>
        </is>
      </c>
      <c r="G21" s="7" t="n">
        <v>133294.56</v>
      </c>
      <c r="H21" s="7" t="n">
        <v>125764</v>
      </c>
      <c r="I21" s="7" t="n">
        <v>7530.56</v>
      </c>
      <c r="J21" s="5" t="inlineStr">
        <is>
          <t>5.99%</t>
        </is>
      </c>
    </row>
    <row r="22">
      <c r="A22" s="5" t="inlineStr">
        <is>
          <t>COMMON AREA</t>
        </is>
      </c>
      <c r="B22" s="5" t="inlineStr">
        <is>
          <t>Miscellaneous</t>
        </is>
      </c>
      <c r="C22" s="7" t="n">
        <v>0</v>
      </c>
      <c r="D22" s="7" t="n">
        <v>0</v>
      </c>
      <c r="E22" s="7" t="n">
        <v>0</v>
      </c>
      <c r="F22" s="5" t="inlineStr">
        <is>
          <t>0.00%</t>
        </is>
      </c>
      <c r="G22" s="7" t="n">
        <v>800</v>
      </c>
      <c r="H22" s="7" t="n">
        <v>1500</v>
      </c>
      <c r="I22" s="7" t="n">
        <v>-700</v>
      </c>
      <c r="J22" s="5" t="inlineStr">
        <is>
          <t>-46.67%</t>
        </is>
      </c>
    </row>
    <row r="23">
      <c r="A23" s="9" t="inlineStr">
        <is>
          <t>COMMON AREA</t>
        </is>
      </c>
      <c r="B23" s="9" t="inlineStr">
        <is>
          <t>TOTAL COMMON AREA</t>
        </is>
      </c>
      <c r="C23" s="13" t="n">
        <v>81727.19</v>
      </c>
      <c r="D23" s="13" t="n">
        <v>53736</v>
      </c>
      <c r="E23" s="13" t="n">
        <v>27991.19</v>
      </c>
      <c r="F23" s="9" t="inlineStr">
        <is>
          <t>52.09%</t>
        </is>
      </c>
      <c r="G23" s="13" t="n">
        <v>754126.67</v>
      </c>
      <c r="H23" s="13" t="n">
        <v>668743</v>
      </c>
      <c r="I23" s="13" t="n">
        <v>85383.67</v>
      </c>
      <c r="J23" s="9" t="inlineStr">
        <is>
          <t>12.77%</t>
        </is>
      </c>
    </row>
    <row r="24">
      <c r="A24" s="5" t="inlineStr">
        <is>
          <t>TAX &amp; INSURANCE</t>
        </is>
      </c>
      <c r="B24" s="5" t="inlineStr">
        <is>
          <t>Insurance</t>
        </is>
      </c>
      <c r="C24" s="7" t="n">
        <v>5060</v>
      </c>
      <c r="D24" s="7" t="n">
        <v>5060</v>
      </c>
      <c r="E24" s="7" t="n">
        <v>0</v>
      </c>
      <c r="F24" s="5" t="inlineStr">
        <is>
          <t>0.00%</t>
        </is>
      </c>
      <c r="G24" s="7" t="n">
        <v>60720</v>
      </c>
      <c r="H24" s="7" t="n">
        <v>60720</v>
      </c>
      <c r="I24" s="7" t="n">
        <v>0</v>
      </c>
      <c r="J24" s="5" t="inlineStr">
        <is>
          <t>0.00%</t>
        </is>
      </c>
    </row>
    <row r="25">
      <c r="A25" s="5" t="inlineStr">
        <is>
          <t>TAX &amp; INSURANCE</t>
        </is>
      </c>
      <c r="B25" s="5" t="inlineStr">
        <is>
          <t>Real Estate Taxes</t>
        </is>
      </c>
      <c r="C25" s="7" t="n">
        <v>44000</v>
      </c>
      <c r="D25" s="7" t="n">
        <v>44000</v>
      </c>
      <c r="E25" s="7" t="n">
        <v>0</v>
      </c>
      <c r="F25" s="5" t="inlineStr">
        <is>
          <t>0.00%</t>
        </is>
      </c>
      <c r="G25" s="7" t="n">
        <v>528000</v>
      </c>
      <c r="H25" s="7" t="n">
        <v>528000</v>
      </c>
      <c r="I25" s="7" t="n">
        <v>0</v>
      </c>
      <c r="J25" s="5" t="inlineStr">
        <is>
          <t>0.00%</t>
        </is>
      </c>
    </row>
    <row r="26">
      <c r="A26" s="9" t="inlineStr">
        <is>
          <t>TAX &amp; INSURANCE</t>
        </is>
      </c>
      <c r="B26" s="9" t="inlineStr">
        <is>
          <t>TOTAL TAX AND INSURANCE</t>
        </is>
      </c>
      <c r="C26" s="13" t="n">
        <v>49060</v>
      </c>
      <c r="D26" s="13" t="n">
        <v>49060</v>
      </c>
      <c r="E26" s="13" t="n">
        <v>0</v>
      </c>
      <c r="F26" s="9" t="inlineStr">
        <is>
          <t>0.00%</t>
        </is>
      </c>
      <c r="G26" s="13" t="n">
        <v>588720</v>
      </c>
      <c r="H26" s="13" t="n">
        <v>588720</v>
      </c>
      <c r="I26" s="13" t="n">
        <v>0</v>
      </c>
      <c r="J26" s="9" t="inlineStr">
        <is>
          <t>0.00%</t>
        </is>
      </c>
    </row>
    <row r="27">
      <c r="A27" s="5" t="inlineStr">
        <is>
          <t>OWNER'S EXPENSES</t>
        </is>
      </c>
      <c r="B27" s="5" t="inlineStr">
        <is>
          <t>Legal and Accounting</t>
        </is>
      </c>
      <c r="C27" s="7" t="n">
        <v>2215</v>
      </c>
      <c r="D27" s="7" t="n">
        <v>500</v>
      </c>
      <c r="E27" s="7" t="n">
        <v>1715</v>
      </c>
      <c r="F27" s="5" t="inlineStr">
        <is>
          <t>343.00%</t>
        </is>
      </c>
      <c r="G27" s="7" t="n">
        <v>14049.5</v>
      </c>
      <c r="H27" s="7" t="n">
        <v>21358</v>
      </c>
      <c r="I27" s="7" t="n">
        <v>-7308.5</v>
      </c>
      <c r="J27" s="5" t="inlineStr">
        <is>
          <t>-34.22%</t>
        </is>
      </c>
    </row>
    <row r="28">
      <c r="A28" s="5" t="inlineStr">
        <is>
          <t>OWNER'S EXPENSES</t>
        </is>
      </c>
      <c r="B28" s="5" t="inlineStr">
        <is>
          <t>Administrative</t>
        </is>
      </c>
      <c r="C28" s="7" t="n">
        <v>2862.72</v>
      </c>
      <c r="D28" s="7" t="n">
        <v>1014</v>
      </c>
      <c r="E28" s="7" t="n">
        <v>1848.72</v>
      </c>
      <c r="F28" s="5" t="inlineStr">
        <is>
          <t>182.32%</t>
        </is>
      </c>
      <c r="G28" s="7" t="n">
        <v>19708.43</v>
      </c>
      <c r="H28" s="7" t="n">
        <v>17902</v>
      </c>
      <c r="I28" s="7" t="n">
        <v>1806.43</v>
      </c>
      <c r="J28" s="5" t="inlineStr">
        <is>
          <t>10.09%</t>
        </is>
      </c>
    </row>
    <row r="29">
      <c r="A29" s="5" t="inlineStr">
        <is>
          <t>OWNER'S EXPENSES</t>
        </is>
      </c>
      <c r="B29" s="5" t="inlineStr">
        <is>
          <t>Advertising &amp; Promotion</t>
        </is>
      </c>
      <c r="C29" s="7" t="n">
        <v>6523.43</v>
      </c>
      <c r="D29" s="7" t="n">
        <v>2200</v>
      </c>
      <c r="E29" s="7" t="n">
        <v>4323.43</v>
      </c>
      <c r="F29" s="5" t="inlineStr">
        <is>
          <t>196.52%</t>
        </is>
      </c>
      <c r="G29" s="7" t="n">
        <v>19112.59</v>
      </c>
      <c r="H29" s="7" t="n">
        <v>19147</v>
      </c>
      <c r="I29" s="7" t="n">
        <v>-34.41</v>
      </c>
      <c r="J29" s="5" t="inlineStr">
        <is>
          <t>-0.18%</t>
        </is>
      </c>
    </row>
    <row r="30">
      <c r="A30" s="5" t="inlineStr">
        <is>
          <t>OWNER'S EXPENSES</t>
        </is>
      </c>
      <c r="B30" s="5" t="inlineStr">
        <is>
          <t>Leasing Commissions</t>
        </is>
      </c>
      <c r="C30" s="7" t="n">
        <v>44752</v>
      </c>
      <c r="D30" s="7" t="n">
        <v>0</v>
      </c>
      <c r="E30" s="7" t="n">
        <v>44752</v>
      </c>
      <c r="F30" s="5" t="inlineStr">
        <is>
          <t>0.00%</t>
        </is>
      </c>
      <c r="G30" s="7" t="n">
        <v>44752</v>
      </c>
      <c r="H30" s="7" t="n">
        <v>22906</v>
      </c>
      <c r="I30" s="7" t="n">
        <v>21846</v>
      </c>
      <c r="J30" s="5" t="inlineStr">
        <is>
          <t>95.37%</t>
        </is>
      </c>
    </row>
    <row r="31">
      <c r="A31" s="5" t="inlineStr">
        <is>
          <t>OWNER'S EXPENSES</t>
        </is>
      </c>
      <c r="B31" s="5" t="inlineStr">
        <is>
          <t>Nonreimburseable Repairs</t>
        </is>
      </c>
      <c r="C31" s="7" t="n">
        <v>0</v>
      </c>
      <c r="D31" s="7" t="n">
        <v>0</v>
      </c>
      <c r="E31" s="7" t="n">
        <v>0</v>
      </c>
      <c r="F31" s="5" t="inlineStr">
        <is>
          <t>0.00%</t>
        </is>
      </c>
      <c r="G31" s="7" t="n">
        <v>6779.2</v>
      </c>
      <c r="H31" s="7" t="n">
        <v>0</v>
      </c>
      <c r="I31" s="7" t="n">
        <v>6779.2</v>
      </c>
      <c r="J31" s="5" t="inlineStr">
        <is>
          <t>0.00%</t>
        </is>
      </c>
    </row>
    <row r="32">
      <c r="A32" s="5" t="inlineStr">
        <is>
          <t>OWNER'S EXPENSES</t>
        </is>
      </c>
      <c r="B32" s="5" t="inlineStr">
        <is>
          <t>Vacancy Expense</t>
        </is>
      </c>
      <c r="C32" s="7" t="n">
        <v>0</v>
      </c>
      <c r="D32" s="7" t="n">
        <v>0</v>
      </c>
      <c r="E32" s="7" t="n">
        <v>0</v>
      </c>
      <c r="F32" s="5" t="inlineStr">
        <is>
          <t>0.00%</t>
        </is>
      </c>
      <c r="G32" s="7" t="n">
        <v>0</v>
      </c>
      <c r="H32" s="7" t="n">
        <v>1100</v>
      </c>
      <c r="I32" s="7" t="n">
        <v>-1100</v>
      </c>
      <c r="J32" s="5" t="inlineStr">
        <is>
          <t>-100.00%</t>
        </is>
      </c>
    </row>
    <row r="33">
      <c r="A33" s="5" t="inlineStr">
        <is>
          <t>OWNER'S EXPENSES</t>
        </is>
      </c>
      <c r="B33" s="5" t="inlineStr">
        <is>
          <t>Public Service Land Lease</t>
        </is>
      </c>
      <c r="C33" s="7" t="n">
        <v>0</v>
      </c>
      <c r="D33" s="7" t="n">
        <v>0</v>
      </c>
      <c r="E33" s="7" t="n">
        <v>0</v>
      </c>
      <c r="F33" s="5" t="inlineStr">
        <is>
          <t>0.00%</t>
        </is>
      </c>
      <c r="G33" s="7" t="n">
        <v>1800</v>
      </c>
      <c r="H33" s="7" t="n">
        <v>1800</v>
      </c>
      <c r="I33" s="7" t="n">
        <v>0</v>
      </c>
      <c r="J33" s="5" t="inlineStr">
        <is>
          <t>0.00%</t>
        </is>
      </c>
    </row>
    <row r="34">
      <c r="A34" s="9" t="inlineStr">
        <is>
          <t>OWNER'S EXPENSES</t>
        </is>
      </c>
      <c r="B34" s="9" t="inlineStr">
        <is>
          <t>TOTAL OWNERS EXPENSES</t>
        </is>
      </c>
      <c r="C34" s="13" t="n">
        <v>56353.15</v>
      </c>
      <c r="D34" s="13" t="n">
        <v>3714</v>
      </c>
      <c r="E34" s="13" t="n">
        <v>52639.15</v>
      </c>
      <c r="F34" s="9" t="inlineStr">
        <is>
          <t>1417.32%</t>
        </is>
      </c>
      <c r="G34" s="13" t="n">
        <v>106201.72</v>
      </c>
      <c r="H34" s="13" t="n">
        <v>84213</v>
      </c>
      <c r="I34" s="13" t="n">
        <v>21988.72</v>
      </c>
      <c r="J34" s="9" t="inlineStr">
        <is>
          <t>26.11%</t>
        </is>
      </c>
    </row>
    <row r="35">
      <c r="A35" s="9" t="inlineStr">
        <is>
          <t>TOTAL</t>
        </is>
      </c>
      <c r="B35" s="9" t="inlineStr">
        <is>
          <t>TOTAL OPERATING EXPENSES</t>
        </is>
      </c>
      <c r="C35" s="13" t="n">
        <v>187140.34</v>
      </c>
      <c r="D35" s="13" t="n">
        <v>106510</v>
      </c>
      <c r="E35" s="13" t="n">
        <v>80630.34</v>
      </c>
      <c r="F35" s="9" t="inlineStr">
        <is>
          <t>75.70%</t>
        </is>
      </c>
      <c r="G35" s="13" t="n">
        <v>1449048.39</v>
      </c>
      <c r="H35" s="13" t="n">
        <v>1341676</v>
      </c>
      <c r="I35" s="13" t="n">
        <v>107372.39</v>
      </c>
      <c r="J35" s="9" t="inlineStr">
        <is>
          <t>8.00%</t>
        </is>
      </c>
    </row>
    <row r="36">
      <c r="A36" s="9" t="inlineStr">
        <is>
          <t>TOTAL</t>
        </is>
      </c>
      <c r="B36" s="9" t="inlineStr">
        <is>
          <t>NOI BEFORE DEBT SERVICE</t>
        </is>
      </c>
      <c r="C36" s="13" t="n">
        <v>54872.05</v>
      </c>
      <c r="D36" s="13" t="n">
        <v>107008</v>
      </c>
      <c r="E36" s="13" t="n">
        <v>-52135.95</v>
      </c>
      <c r="F36" s="9" t="inlineStr">
        <is>
          <t>-48.72%</t>
        </is>
      </c>
      <c r="G36" s="13" t="n">
        <v>1224469.49</v>
      </c>
      <c r="H36" s="13" t="n">
        <v>1173638</v>
      </c>
      <c r="I36" s="13" t="n">
        <v>50831.49</v>
      </c>
      <c r="J36" s="9" t="inlineStr">
        <is>
          <t>4.33%</t>
        </is>
      </c>
    </row>
    <row r="37">
      <c r="A37" s="5" t="inlineStr">
        <is>
          <t>DEBT SERVICE</t>
        </is>
      </c>
      <c r="B37" s="5" t="inlineStr">
        <is>
          <t>Principal</t>
        </is>
      </c>
      <c r="C37" s="7" t="n">
        <v>4207.28</v>
      </c>
      <c r="D37" s="7" t="n">
        <v>4207.28</v>
      </c>
      <c r="E37" s="7" t="n">
        <v>0</v>
      </c>
      <c r="F37" s="5" t="inlineStr">
        <is>
          <t>0.00%</t>
        </is>
      </c>
      <c r="G37" s="7" t="n">
        <v>46696.03</v>
      </c>
      <c r="H37" s="7" t="n">
        <v>46696.03</v>
      </c>
      <c r="I37" s="7" t="n">
        <v>0</v>
      </c>
      <c r="J37" s="5" t="inlineStr">
        <is>
          <t>0.00%</t>
        </is>
      </c>
    </row>
    <row r="38">
      <c r="A38" s="5" t="inlineStr">
        <is>
          <t>DEBT SERVICE</t>
        </is>
      </c>
      <c r="B38" s="5" t="inlineStr">
        <is>
          <t>Interest</t>
        </is>
      </c>
      <c r="C38" s="7" t="n">
        <v>5412.26</v>
      </c>
      <c r="D38" s="7" t="n">
        <v>5412.26</v>
      </c>
      <c r="E38" s="7" t="n">
        <v>0</v>
      </c>
      <c r="F38" s="5" t="inlineStr">
        <is>
          <t>0.00%</t>
        </is>
      </c>
      <c r="G38" s="7" t="n">
        <v>68738.45</v>
      </c>
      <c r="H38" s="7" t="n">
        <v>68738.45</v>
      </c>
      <c r="I38" s="7" t="n">
        <v>0</v>
      </c>
      <c r="J38" s="5" t="inlineStr">
        <is>
          <t>0.00%</t>
        </is>
      </c>
    </row>
    <row r="39">
      <c r="A39" s="9" t="inlineStr">
        <is>
          <t>DEBT SERVICE</t>
        </is>
      </c>
      <c r="B39" s="9" t="inlineStr">
        <is>
          <t>TOTAL DEBT SERVICE</t>
        </is>
      </c>
      <c r="C39" s="13" t="n">
        <v>9619.540000000001</v>
      </c>
      <c r="D39" s="13" t="n">
        <v>9619.540000000001</v>
      </c>
      <c r="E39" s="13" t="n">
        <v>0</v>
      </c>
      <c r="F39" s="9" t="inlineStr">
        <is>
          <t>0.00%</t>
        </is>
      </c>
      <c r="G39" s="13" t="n">
        <v>115434.48</v>
      </c>
      <c r="H39" s="13" t="n">
        <v>115434.48</v>
      </c>
      <c r="I39" s="13" t="n">
        <v>0</v>
      </c>
      <c r="J39" s="9" t="inlineStr">
        <is>
          <t>0.00%</t>
        </is>
      </c>
    </row>
    <row r="40">
      <c r="A40" s="5" t="inlineStr">
        <is>
          <t>TOTAL</t>
        </is>
      </c>
      <c r="B40" s="5" t="inlineStr">
        <is>
          <t>Capital Expenses</t>
        </is>
      </c>
      <c r="C40" s="7" t="n">
        <v>4300</v>
      </c>
      <c r="D40" s="7" t="n">
        <v>2500</v>
      </c>
      <c r="E40" s="7" t="n">
        <v>1800</v>
      </c>
      <c r="F40" s="5" t="inlineStr">
        <is>
          <t>72.00%</t>
        </is>
      </c>
      <c r="G40" s="7" t="n">
        <v>42340</v>
      </c>
      <c r="H40" s="7" t="n">
        <v>73580</v>
      </c>
      <c r="I40" s="7" t="n">
        <v>-31240</v>
      </c>
      <c r="J40" s="5" t="inlineStr">
        <is>
          <t>-42.46%</t>
        </is>
      </c>
    </row>
    <row r="41">
      <c r="A41" s="5" t="inlineStr">
        <is>
          <t>TOTAL</t>
        </is>
      </c>
      <c r="B41" s="5" t="inlineStr">
        <is>
          <t>Tenant Finish</t>
        </is>
      </c>
      <c r="C41" s="7" t="n">
        <v>0</v>
      </c>
      <c r="D41" s="7" t="n">
        <v>0</v>
      </c>
      <c r="E41" s="7" t="n">
        <v>0</v>
      </c>
      <c r="F41" s="5" t="inlineStr">
        <is>
          <t>0.00%</t>
        </is>
      </c>
      <c r="G41" s="7" t="n">
        <v>42313.94</v>
      </c>
      <c r="H41" s="7" t="n">
        <v>11150</v>
      </c>
      <c r="I41" s="7" t="n">
        <v>31163.94</v>
      </c>
      <c r="J41" s="5" t="inlineStr">
        <is>
          <t>279.50%</t>
        </is>
      </c>
    </row>
    <row r="42">
      <c r="A42" s="9" t="inlineStr">
        <is>
          <t>TOTAL</t>
        </is>
      </c>
      <c r="B42" s="9" t="inlineStr">
        <is>
          <t>NET CASH FLOW (DEFICIT)</t>
        </is>
      </c>
      <c r="C42" s="13" t="n">
        <v>40952.51</v>
      </c>
      <c r="D42" s="13" t="n">
        <v>94888.46000000001</v>
      </c>
      <c r="E42" s="13" t="n">
        <v>-53935.95</v>
      </c>
      <c r="F42" s="9" t="inlineStr">
        <is>
          <t>-56.84%</t>
        </is>
      </c>
      <c r="G42" s="13" t="n">
        <v>1024381.07</v>
      </c>
      <c r="H42" s="13" t="n">
        <v>973473.52</v>
      </c>
      <c r="I42" s="13" t="n">
        <v>50907.55</v>
      </c>
      <c r="J42" s="9" t="inlineStr">
        <is>
          <t>5.23%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C26" sqref="C26"/>
    </sheetView>
  </sheetViews>
  <sheetFormatPr baseColWidth="8" defaultRowHeight="15"/>
  <cols>
    <col width="42" customWidth="1" style="66" min="1" max="1"/>
    <col width="18" customWidth="1" style="66" min="2" max="3"/>
  </cols>
  <sheetData>
    <row r="1" ht="18" customHeight="1" s="66">
      <c r="A1" s="1" t="inlineStr">
        <is>
          <t>CityView Industrial Park - Petitioner's Analysis of Actual Income &amp; Expense (Exhibit D)</t>
        </is>
      </c>
    </row>
    <row r="2">
      <c r="A2" s="3" t="inlineStr">
        <is>
          <t>NLA per rent roll 6-30-2024: 217,208 SF</t>
        </is>
      </c>
    </row>
    <row r="4">
      <c r="A4" s="4" t="inlineStr">
        <is>
          <t>Line Item</t>
        </is>
      </c>
      <c r="B4" s="4" t="inlineStr">
        <is>
          <t>2023</t>
        </is>
      </c>
      <c r="C4" s="4" t="inlineStr">
        <is>
          <t>2024</t>
        </is>
      </c>
    </row>
    <row r="5">
      <c r="A5" s="5" t="inlineStr">
        <is>
          <t>NLA</t>
        </is>
      </c>
      <c r="B5" s="14" t="n">
        <v>217208</v>
      </c>
      <c r="C5" s="14" t="n">
        <v>217208</v>
      </c>
    </row>
    <row r="6">
      <c r="A6" s="5" t="inlineStr">
        <is>
          <t>Office Income</t>
        </is>
      </c>
      <c r="B6" s="7" t="n">
        <v>121582.27</v>
      </c>
      <c r="C6" s="7" t="n">
        <v>115289.07</v>
      </c>
    </row>
    <row r="7">
      <c r="A7" s="5" t="inlineStr">
        <is>
          <t>Warehouse Income</t>
        </is>
      </c>
      <c r="B7" s="7" t="n">
        <v>1213722.56</v>
      </c>
      <c r="C7" s="7" t="n">
        <v>1296540.38</v>
      </c>
    </row>
    <row r="8">
      <c r="A8" s="5" t="inlineStr">
        <is>
          <t>Outside Storage</t>
        </is>
      </c>
      <c r="B8" s="7" t="n">
        <v>60343.3</v>
      </c>
      <c r="C8" s="7" t="n">
        <v>82884.19</v>
      </c>
    </row>
    <row r="9">
      <c r="A9" s="5" t="inlineStr">
        <is>
          <t>CAM/Taxes/Insurance Reimb</t>
        </is>
      </c>
      <c r="B9" s="7" t="n">
        <v>1181430.48</v>
      </c>
      <c r="C9" s="7" t="n">
        <v>1446433.16</v>
      </c>
    </row>
    <row r="10">
      <c r="A10" s="5" t="inlineStr">
        <is>
          <t>Other Income</t>
        </is>
      </c>
      <c r="B10" s="7" t="n">
        <v>96439.27</v>
      </c>
      <c r="C10" s="7" t="n">
        <v>59677.83</v>
      </c>
    </row>
    <row r="11">
      <c r="A11" s="15" t="inlineStr">
        <is>
          <t>Gross Income</t>
        </is>
      </c>
      <c r="B11" s="16" t="n">
        <v>2673517.88</v>
      </c>
      <c r="C11" s="16" t="n">
        <v>3033182.19</v>
      </c>
    </row>
    <row r="12">
      <c r="A12" s="5" t="inlineStr">
        <is>
          <t>Adj - PY CAM adj (from 2024 stmt)</t>
        </is>
      </c>
      <c r="B12" s="7" t="n">
        <v>32357.56</v>
      </c>
      <c r="C12" s="5" t="n"/>
    </row>
    <row r="13">
      <c r="A13" s="5" t="inlineStr">
        <is>
          <t>Adj - Outside Storage (adjacent parcel, excluded)</t>
        </is>
      </c>
      <c r="B13" s="7" t="n">
        <v>-48000</v>
      </c>
      <c r="C13" s="7" t="n">
        <v>-48000</v>
      </c>
    </row>
    <row r="14">
      <c r="A14" s="5" t="inlineStr">
        <is>
          <t>Adj - Other Income excl.</t>
        </is>
      </c>
      <c r="B14" s="7" t="n">
        <v>-59039.27</v>
      </c>
      <c r="C14" s="7" t="n">
        <v>-23677.83</v>
      </c>
    </row>
    <row r="15">
      <c r="A15" s="5" t="inlineStr">
        <is>
          <t>Total Adjustments to Income</t>
        </is>
      </c>
      <c r="B15" s="7" t="n">
        <v>-74681.71000000001</v>
      </c>
      <c r="C15" s="7" t="n">
        <v>-104035.39</v>
      </c>
    </row>
    <row r="16">
      <c r="A16" s="15" t="inlineStr">
        <is>
          <t>Income after Adjustments</t>
        </is>
      </c>
      <c r="B16" s="16" t="n">
        <v>2598836.17</v>
      </c>
      <c r="C16" s="16" t="n">
        <v>2929146.8</v>
      </c>
    </row>
    <row r="17">
      <c r="A17" s="5" t="inlineStr">
        <is>
          <t>All Expenses</t>
        </is>
      </c>
      <c r="B17" s="7" t="n">
        <v>1449048.39</v>
      </c>
      <c r="C17" s="7" t="n">
        <v>1727787.43</v>
      </c>
    </row>
    <row r="18">
      <c r="A18" s="5" t="inlineStr">
        <is>
          <t>Adj - Public Service Land Lease</t>
        </is>
      </c>
      <c r="B18" s="7" t="n">
        <v>-1800</v>
      </c>
      <c r="C18" s="7" t="n">
        <v>0</v>
      </c>
    </row>
    <row r="19">
      <c r="A19" s="5" t="inlineStr">
        <is>
          <t>Adj - Property Tax</t>
        </is>
      </c>
      <c r="B19" s="7" t="n">
        <v>-528000</v>
      </c>
      <c r="C19" s="7" t="n">
        <v>-774996</v>
      </c>
    </row>
    <row r="20">
      <c r="A20" s="5" t="inlineStr">
        <is>
          <t>Total Adjustment to Expenses</t>
        </is>
      </c>
      <c r="B20" s="7" t="n">
        <v>-529800</v>
      </c>
      <c r="C20" s="7" t="n">
        <v>-793515.21</v>
      </c>
    </row>
    <row r="21">
      <c r="A21" s="15" t="inlineStr">
        <is>
          <t>Total Expenses after Adjustments</t>
        </is>
      </c>
      <c r="B21" s="16" t="n">
        <v>919248.39</v>
      </c>
      <c r="C21" s="16" t="n">
        <v>934272.22</v>
      </c>
    </row>
    <row r="22">
      <c r="A22" s="15" t="inlineStr">
        <is>
          <t>NOI</t>
        </is>
      </c>
      <c r="B22" s="16" t="n">
        <v>1679587.78</v>
      </c>
      <c r="C22" s="16" t="n">
        <v>1994874.58</v>
      </c>
    </row>
    <row r="23">
      <c r="A23" s="5" t="inlineStr">
        <is>
          <t>Cap Rate</t>
        </is>
      </c>
      <c r="B23" s="17" t="n">
        <v>0.0725</v>
      </c>
      <c r="C23" s="17" t="n">
        <v>0.0725</v>
      </c>
    </row>
    <row r="24">
      <c r="A24" s="5" t="inlineStr">
        <is>
          <t>ETR</t>
        </is>
      </c>
      <c r="B24" s="17" t="n">
        <v>0.029</v>
      </c>
      <c r="C24" s="17" t="n">
        <v>0.029</v>
      </c>
    </row>
    <row r="25">
      <c r="A25" s="5" t="inlineStr">
        <is>
          <t>Loaded Cap</t>
        </is>
      </c>
      <c r="B25" s="17" t="n">
        <v>0.1015</v>
      </c>
      <c r="C25" s="17" t="n">
        <v>0.1015</v>
      </c>
    </row>
    <row r="26">
      <c r="A26" s="15" t="inlineStr">
        <is>
          <t>Indicated Value</t>
        </is>
      </c>
      <c r="B26" s="16" t="n">
        <v>16547663</v>
      </c>
      <c r="C26" s="16" t="n">
        <v>19653937</v>
      </c>
    </row>
    <row r="27">
      <c r="A27" s="15" t="inlineStr">
        <is>
          <t>Rounded Value</t>
        </is>
      </c>
      <c r="B27" s="16" t="n">
        <v>16547700</v>
      </c>
      <c r="C27" s="16" t="n">
        <v>19653900</v>
      </c>
    </row>
    <row r="28">
      <c r="A28" s="5" t="inlineStr">
        <is>
          <t>PSF</t>
        </is>
      </c>
      <c r="B28" s="7" t="n">
        <v>76.18000000000001</v>
      </c>
      <c r="C28" s="7" t="n">
        <v>90.48</v>
      </c>
    </row>
    <row r="29">
      <c r="A29" s="5" t="inlineStr">
        <is>
          <t>PY CAM adjustment</t>
        </is>
      </c>
      <c r="B29" s="5" t="n"/>
      <c r="C29" s="7" t="n">
        <v>32357.56</v>
      </c>
    </row>
    <row r="30">
      <c r="A30" s="5" t="inlineStr">
        <is>
          <t>Adj - PY CAM adjustment</t>
        </is>
      </c>
      <c r="B30" s="5" t="n"/>
      <c r="C30" s="7" t="n">
        <v>-32357.56</v>
      </c>
    </row>
    <row r="31">
      <c r="A31" s="5" t="inlineStr">
        <is>
          <t>Adj - 58th Ave Construction Project</t>
        </is>
      </c>
      <c r="B31" s="5" t="n"/>
      <c r="C31" s="7" t="n">
        <v>-18519.21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selection activeCell="B15" sqref="B15"/>
    </sheetView>
  </sheetViews>
  <sheetFormatPr baseColWidth="8" defaultRowHeight="15"/>
  <cols>
    <col width="48" customWidth="1" style="66" min="1" max="1"/>
    <col width="18" customWidth="1" style="66" min="2" max="2"/>
    <col width="3" customWidth="1" style="66" min="3" max="3"/>
    <col width="44" customWidth="1" style="66" min="4" max="4"/>
    <col width="16" customWidth="1" style="66" min="5" max="5"/>
    <col width="3" customWidth="1" style="66" min="6" max="6"/>
    <col width="30" customWidth="1" style="66" min="7" max="7"/>
    <col width="14" customWidth="1" style="66" min="8" max="8"/>
  </cols>
  <sheetData>
    <row r="1" ht="18" customHeight="1" s="66">
      <c r="A1" s="1" t="inlineStr">
        <is>
          <t>CityView Industrial Park - Petitioner's Proforma Income Analysis (Exhibit G)</t>
        </is>
      </c>
      <c r="D1" s="90" t="inlineStr">
        <is>
          <t>Market Rent Proforma  (Exhibit G methodology, at market rent)</t>
        </is>
      </c>
    </row>
    <row r="3">
      <c r="A3" s="5" t="inlineStr">
        <is>
          <t>NLA</t>
        </is>
      </c>
      <c r="B3" s="14" t="n">
        <v>217208</v>
      </c>
      <c r="D3" s="2" t="inlineStr">
        <is>
          <t>NLA</t>
        </is>
      </c>
      <c r="E3" s="108">
        <f>B3</f>
        <v/>
      </c>
      <c r="G3" s="11" t="inlineStr">
        <is>
          <t>Market Rent Inputs  (blue = adjust)</t>
        </is>
      </c>
    </row>
    <row r="4">
      <c r="A4" s="5" t="inlineStr">
        <is>
          <t>Office Income (17,742 SF @ $25.00 PSF NNN)</t>
        </is>
      </c>
      <c r="B4" s="7" t="n">
        <v>443550</v>
      </c>
      <c r="D4" s="2" t="inlineStr">
        <is>
          <t>Office Income (Office SF x market rent)</t>
        </is>
      </c>
      <c r="E4" s="120">
        <f>H4*H6</f>
        <v>399195</v>
      </c>
      <c r="G4" s="2" t="inlineStr">
        <is>
          <t>Office SF</t>
        </is>
      </c>
      <c r="H4" s="97" t="n">
        <v>17742</v>
      </c>
    </row>
    <row r="5">
      <c r="A5" s="5" t="inlineStr">
        <is>
          <t>Warehouse Income (199,466 SF @ $6.00 PSF NNN)</t>
        </is>
      </c>
      <c r="B5" s="7" t="n">
        <v>1196796</v>
      </c>
      <c r="D5" s="2" t="inlineStr">
        <is>
          <t>Warehouse Income (Warehouse SF x market rent)</t>
        </is>
      </c>
      <c r="E5" s="120">
        <f>H5*H7</f>
        <v>2194126</v>
      </c>
      <c r="G5" s="2" t="inlineStr">
        <is>
          <t>Warehouse SF</t>
        </is>
      </c>
      <c r="H5" s="97" t="n">
        <v>199466</v>
      </c>
    </row>
    <row r="6">
      <c r="A6" s="5" t="inlineStr">
        <is>
          <t>Outside Storage</t>
        </is>
      </c>
      <c r="B6" s="7" t="n">
        <v>35000</v>
      </c>
      <c r="D6" s="2" t="inlineStr">
        <is>
          <t>Outside Storage</t>
        </is>
      </c>
      <c r="E6" s="120">
        <f>B6</f>
        <v>35000</v>
      </c>
      <c r="G6" s="2" t="inlineStr">
        <is>
          <t>Office Market Rent ($/SF NNN)</t>
        </is>
      </c>
      <c r="H6" s="121" t="n">
        <v>22.5</v>
      </c>
    </row>
    <row r="7">
      <c r="A7" s="5" t="inlineStr">
        <is>
          <t>Other Income (late charges)</t>
        </is>
      </c>
      <c r="B7" s="7" t="n">
        <v>30000</v>
      </c>
      <c r="D7" s="2" t="inlineStr">
        <is>
          <t>Other Income (late charges)</t>
        </is>
      </c>
      <c r="E7" s="120">
        <f>B7</f>
        <v>30000</v>
      </c>
      <c r="G7" s="2" t="inlineStr">
        <is>
          <t>Warehouse Market Rent ($/SF NNN)</t>
        </is>
      </c>
      <c r="H7" s="121" t="n">
        <v>11</v>
      </c>
    </row>
    <row r="8">
      <c r="A8" s="5" t="inlineStr">
        <is>
          <t>Income - all sources</t>
        </is>
      </c>
      <c r="B8" s="7" t="n">
        <v>1705346</v>
      </c>
      <c r="D8" s="11" t="inlineStr">
        <is>
          <t>Income - all sources</t>
        </is>
      </c>
      <c r="E8" s="122">
        <f>SUM(E4:E7)</f>
        <v>2658321</v>
      </c>
    </row>
    <row r="9">
      <c r="A9" s="5" t="inlineStr">
        <is>
          <t>Vacancy &amp; Collection Allowance (5%)</t>
        </is>
      </c>
      <c r="B9" s="7" t="n">
        <v>-85267</v>
      </c>
      <c r="D9" s="2" t="inlineStr">
        <is>
          <t>Vacancy &amp; Collection Allowance</t>
        </is>
      </c>
      <c r="E9" s="120">
        <f>-H9*E8</f>
        <v>-132916.05</v>
      </c>
      <c r="G9" s="2" t="inlineStr">
        <is>
          <t>Vacancy &amp; Collection %</t>
        </is>
      </c>
      <c r="H9" s="123" t="n">
        <v>0.05</v>
      </c>
    </row>
    <row r="10">
      <c r="A10" s="5" t="inlineStr">
        <is>
          <t>Effective Gross Income</t>
        </is>
      </c>
      <c r="B10" s="7" t="n">
        <v>1620079</v>
      </c>
      <c r="D10" s="11" t="inlineStr">
        <is>
          <t>Effective Gross Income</t>
        </is>
      </c>
      <c r="E10" s="122">
        <f>E8+E9</f>
        <v>2525404.95</v>
      </c>
      <c r="G10" s="2" t="inlineStr">
        <is>
          <t>Expense Ratio %</t>
        </is>
      </c>
      <c r="H10" s="123" t="n">
        <v>0.05</v>
      </c>
    </row>
    <row r="11">
      <c r="A11" s="5" t="inlineStr">
        <is>
          <t>Expense Ratio (5%)</t>
        </is>
      </c>
      <c r="B11" s="7" t="n">
        <v>-85267</v>
      </c>
      <c r="D11" s="2" t="inlineStr">
        <is>
          <t>Expense Ratio</t>
        </is>
      </c>
      <c r="E11" s="120">
        <f>-H10*E8</f>
        <v>-132916.05</v>
      </c>
      <c r="G11" s="2" t="inlineStr">
        <is>
          <t>Reserves %</t>
        </is>
      </c>
      <c r="H11" s="123" t="n">
        <v>0.03</v>
      </c>
    </row>
    <row r="12">
      <c r="A12" s="5" t="inlineStr">
        <is>
          <t>Reserves for Replacements (3%)</t>
        </is>
      </c>
      <c r="B12" s="7" t="n">
        <v>-51160</v>
      </c>
      <c r="D12" s="2" t="inlineStr">
        <is>
          <t>Reserves for Replacements</t>
        </is>
      </c>
      <c r="E12" s="120">
        <f>-H11*E8</f>
        <v>-79749.63</v>
      </c>
    </row>
    <row r="13">
      <c r="A13" s="5" t="inlineStr">
        <is>
          <t>Total Expense Deductions</t>
        </is>
      </c>
      <c r="B13" s="7" t="n">
        <v>-136428</v>
      </c>
      <c r="D13" s="2" t="inlineStr">
        <is>
          <t>Total Expense Deductions</t>
        </is>
      </c>
      <c r="E13" s="120">
        <f>E11+E12</f>
        <v>-212665.68</v>
      </c>
      <c r="G13" s="91" t="inlineStr">
        <is>
          <t>Office rent: comps $18-25 NNN (avg $22.32, med $23.26).</t>
        </is>
      </c>
    </row>
    <row r="14">
      <c r="A14" s="5" t="inlineStr">
        <is>
          <t>NOI</t>
        </is>
      </c>
      <c r="B14" s="7" t="n">
        <v>1483651</v>
      </c>
      <c r="D14" s="11" t="inlineStr">
        <is>
          <t>NOI</t>
        </is>
      </c>
      <c r="E14" s="124">
        <f>E10+E13</f>
        <v>2312739.27</v>
      </c>
      <c r="G14" s="91" t="inlineStr">
        <is>
          <t>Warehouse rent: industrial comps $8.49-$12.03 NNN.</t>
        </is>
      </c>
    </row>
    <row r="15">
      <c r="A15" s="5" t="inlineStr">
        <is>
          <t>Cap Rate</t>
        </is>
      </c>
      <c r="B15" s="17" t="n">
        <v>0.0725</v>
      </c>
      <c r="D15" s="2" t="inlineStr">
        <is>
          <t>Cap Rate</t>
        </is>
      </c>
      <c r="E15" s="125">
        <f>B15</f>
        <v>0.0725</v>
      </c>
      <c r="G15" s="91" t="inlineStr">
        <is>
          <t>Vac/Exp/Reserve % &amp; cap rate = identical to Petitioner Exh G.</t>
        </is>
      </c>
    </row>
    <row r="16">
      <c r="A16" s="5" t="inlineStr">
        <is>
          <t>Indicated Value</t>
        </is>
      </c>
      <c r="B16" s="7" t="n">
        <v>20464152</v>
      </c>
      <c r="D16" s="11" t="inlineStr">
        <is>
          <t>Indicated Value</t>
        </is>
      </c>
      <c r="E16" s="124">
        <f>E14/E15</f>
        <v>31899852.0</v>
      </c>
    </row>
    <row r="17">
      <c r="A17" s="5" t="inlineStr">
        <is>
          <t>Rounded Value</t>
        </is>
      </c>
      <c r="B17" s="7" t="n">
        <v>20464200</v>
      </c>
      <c r="D17" s="11" t="inlineStr">
        <is>
          <t>Rounded Value</t>
        </is>
      </c>
      <c r="E17" s="124">
        <f>ROUND(E16,-2)</f>
        <v>31899900</v>
      </c>
    </row>
    <row r="18">
      <c r="A18" s="5" t="inlineStr">
        <is>
          <t>PSF</t>
        </is>
      </c>
      <c r="B18" s="7" t="n">
        <v>94.20999999999999</v>
      </c>
      <c r="D18" s="2" t="inlineStr">
        <is>
          <t>PSF</t>
        </is>
      </c>
      <c r="E18" s="120">
        <f>E16/B3</f>
        <v>146.863154</v>
      </c>
    </row>
    <row r="20">
      <c r="D20" s="11" t="inlineStr">
        <is>
          <t>Value uplift vs Petitioner (as filed)</t>
        </is>
      </c>
      <c r="E20" s="124">
        <f>E16-B16</f>
        <v>11435700.0</v>
      </c>
    </row>
    <row r="21">
      <c r="D21" s="91" t="inlineStr">
        <is>
          <t>Petitioner as-filed indicated value = cell B16.</t>
        </is>
      </c>
    </row>
    <row r="24">
      <c r="D24" s="90" t="inlineStr">
        <is>
          <t>Sensitivity: Indicated Value by Market Rent</t>
        </is>
      </c>
    </row>
    <row r="25">
      <c r="D25" s="115" t="inlineStr">
        <is>
          <t>WH \ Office $/SF</t>
        </is>
      </c>
      <c r="E25" s="126" t="n">
        <v>20</v>
      </c>
      <c r="F25" s="126" t="n">
        <v>22.5</v>
      </c>
      <c r="G25" s="126" t="n">
        <v>25</v>
      </c>
    </row>
    <row r="26">
      <c r="D26" s="126" t="n">
        <v>10</v>
      </c>
      <c r="E26" s="99">
        <f>($H$4*E$25+$H$5*$D26+$B$6+$B$7)*(1-$H$9-$H$10-$H$11)/$B$15</f>
        <v>28974000.0</v>
      </c>
      <c r="F26" s="99">
        <f>($H$4*F$25+$H$5*$D26+$B$6+$B$7)*(1-$H$9-$H$10-$H$11)/$B$15</f>
        <v>29506260.0</v>
      </c>
      <c r="G26" s="99">
        <f>($H$4*G$25+$H$5*$D26+$B$6+$B$7)*(1-$H$9-$H$10-$H$11)/$B$15</f>
        <v>30038520</v>
      </c>
    </row>
    <row r="27">
      <c r="D27" s="126" t="n">
        <v>11</v>
      </c>
      <c r="E27" s="99">
        <f>($H$4*E$25+$H$5*$D27+$B$6+$B$7)*(1-$H$9-$H$10-$H$11)/$B$15</f>
        <v>31367592</v>
      </c>
      <c r="F27" s="99">
        <f>($H$4*F$25+$H$5*$D27+$B$6+$B$7)*(1-$H$9-$H$10-$H$11)/$B$15</f>
        <v>31899852.0</v>
      </c>
      <c r="G27" s="99">
        <f>($H$4*G$25+$H$5*$D27+$B$6+$B$7)*(1-$H$9-$H$10-$H$11)/$B$15</f>
        <v>32432112.0</v>
      </c>
    </row>
    <row r="28">
      <c r="D28" s="126" t="n">
        <v>12</v>
      </c>
      <c r="E28" s="99">
        <f>($H$4*E$25+$H$5*$D28+$B$6+$B$7)*(1-$H$9-$H$10-$H$11)/$B$15</f>
        <v>33761184</v>
      </c>
      <c r="F28" s="99">
        <f>($H$4*F$25+$H$5*$D28+$B$6+$B$7)*(1-$H$9-$H$10-$H$11)/$B$15</f>
        <v>34293444.0</v>
      </c>
      <c r="G28" s="99">
        <f>($H$4*G$25+$H$5*$D28+$B$6+$B$7)*(1-$H$9-$H$10-$H$11)/$B$15</f>
        <v>34825704</v>
      </c>
    </row>
    <row r="30">
      <c r="D30" s="91" t="inlineStr">
        <is>
          <t>Each cell = full indicated value using Exhibit G methodology (12.0x effective gross multiplier).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J35" sqref="J35"/>
    </sheetView>
  </sheetViews>
  <sheetFormatPr baseColWidth="8" defaultRowHeight="15"/>
  <cols>
    <col width="55" customWidth="1" style="66" min="1" max="1"/>
    <col width="45" customWidth="1" style="66" min="2" max="2"/>
  </cols>
  <sheetData>
    <row r="1" ht="18" customHeight="1" s="66">
      <c r="A1" s="1" t="inlineStr">
        <is>
          <t>Lowery Real Estate Investment Survey - 2024 Winter/Spring Colorado (Industrial/Warehouse)</t>
        </is>
      </c>
    </row>
    <row r="2">
      <c r="A2" s="3" t="inlineStr">
        <is>
          <t>Full survey (all CO &amp; TX property types) attached in source PDF as Petitioner's Exhibit B</t>
        </is>
      </c>
    </row>
    <row r="4">
      <c r="A4" s="5" t="inlineStr">
        <is>
          <t>Property Type</t>
        </is>
      </c>
      <c r="B4" s="5" t="inlineStr">
        <is>
          <t>Industrial/Warehouse</t>
        </is>
      </c>
    </row>
    <row r="5">
      <c r="A5" s="5" t="inlineStr">
        <is>
          <t>Stabilized Cap Rate Min</t>
        </is>
      </c>
      <c r="B5" s="17" t="n">
        <v>0.06</v>
      </c>
    </row>
    <row r="6">
      <c r="A6" s="5" t="inlineStr">
        <is>
          <t>Stabilized Cap Rate Max</t>
        </is>
      </c>
      <c r="B6" s="17" t="n">
        <v>0.0771</v>
      </c>
    </row>
    <row r="7">
      <c r="A7" s="5" t="inlineStr">
        <is>
          <t>Stabilized Cap Rate Avg</t>
        </is>
      </c>
      <c r="B7" s="17" t="n">
        <v>0.06619999999999999</v>
      </c>
    </row>
    <row r="8">
      <c r="A8" s="5" t="inlineStr">
        <is>
          <t>Terminal Cap Rate Min</t>
        </is>
      </c>
      <c r="B8" s="17" t="n">
        <v>0.065</v>
      </c>
    </row>
    <row r="9">
      <c r="A9" s="5" t="inlineStr">
        <is>
          <t>Terminal Cap Rate Max</t>
        </is>
      </c>
      <c r="B9" s="17" t="n">
        <v>0.07000000000000001</v>
      </c>
    </row>
    <row r="10">
      <c r="A10" s="5" t="inlineStr">
        <is>
          <t>Terminal Cap Rate Avg</t>
        </is>
      </c>
      <c r="B10" s="17" t="n">
        <v>0.0675</v>
      </c>
    </row>
    <row r="11">
      <c r="A11" s="5" t="inlineStr">
        <is>
          <t>Discount/Yield (IRR) Min</t>
        </is>
      </c>
      <c r="B11" s="17" t="n">
        <v>0.07000000000000001</v>
      </c>
    </row>
    <row r="12">
      <c r="A12" s="5" t="inlineStr">
        <is>
          <t>Discount/Yield (IRR) Max</t>
        </is>
      </c>
      <c r="B12" s="17" t="n">
        <v>0.09</v>
      </c>
    </row>
    <row r="13">
      <c r="A13" s="5" t="inlineStr">
        <is>
          <t>Discount/Yield (IRR) Avg</t>
        </is>
      </c>
      <c r="B13" s="17" t="n">
        <v>0.0806</v>
      </c>
    </row>
    <row r="14">
      <c r="A14" s="5" t="inlineStr">
        <is>
          <t>Source</t>
        </is>
      </c>
      <c r="B14" s="5" t="inlineStr">
        <is>
          <t>Lowery Real Estate Investment Survey (LPA), 2024 Winter/Spring - Colorado</t>
        </is>
      </c>
    </row>
    <row r="16">
      <c r="A16" s="2" t="inlineStr">
        <is>
          <t>Denver Winter/Spring 2024 Range (all property types)</t>
        </is>
      </c>
      <c r="B16" s="2" t="inlineStr">
        <is>
          <t>6% to 12.5%</t>
        </is>
      </c>
    </row>
    <row r="17">
      <c r="A17" s="2" t="inlineStr">
        <is>
          <t>Denver Winter/Spring 2024 Average (all property types)</t>
        </is>
      </c>
      <c r="B17" s="2" t="inlineStr">
        <is>
          <t>7.72%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2026-07-30T18:42:49Z</dcterms:created>
  <dcterms:modified xsi:type="dcterms:W3CDTF">2026-08-02T21:04:08Z</dcterms:modified>
  <cp:lastModifiedBy>Shaquille Carter</cp:lastModifiedBy>
</cp:coreProperties>
</file>