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harbear/Downloads/Demand Planning/"/>
    </mc:Choice>
  </mc:AlternateContent>
  <xr:revisionPtr revIDLastSave="0" documentId="13_ncr:1_{B3D4DB38-BC41-6D43-BC38-9860D2FD1AC0}" xr6:coauthVersionLast="47" xr6:coauthVersionMax="47" xr10:uidLastSave="{00000000-0000-0000-0000-000000000000}"/>
  <bookViews>
    <workbookView xWindow="0" yWindow="740" windowWidth="28800" windowHeight="17500" activeTab="1" xr2:uid="{92AFEAF4-9BD1-2042-A798-676C139E3BE1}"/>
  </bookViews>
  <sheets>
    <sheet name="Sheet2" sheetId="16" r:id="rId1"/>
    <sheet name="Data" sheetId="1" r:id="rId2"/>
    <sheet name="MA(4)" sheetId="9" r:id="rId3"/>
    <sheet name="Simple ES" sheetId="11" r:id="rId4"/>
    <sheet name="Holt" sheetId="6" r:id="rId5"/>
    <sheet name="Winters Add" sheetId="7" r:id="rId6"/>
    <sheet name="Winter Multi" sheetId="4" r:id="rId7"/>
    <sheet name="Simple Regression" sheetId="12" r:id="rId8"/>
    <sheet name="Multi Regression" sheetId="14" r:id="rId9"/>
  </sheets>
  <definedNames>
    <definedName name="solver_adj" localSheetId="4" hidden="1">Holt!$K$2:$K$3</definedName>
    <definedName name="solver_adj" localSheetId="8" hidden="1">'Multi Regression'!$G$3</definedName>
    <definedName name="solver_adj" localSheetId="3" hidden="1">'Simple ES'!$I$3</definedName>
    <definedName name="solver_adj" localSheetId="7" hidden="1">'Simple Regression'!$M$3</definedName>
    <definedName name="solver_adj" localSheetId="6" hidden="1">'Winter Multi'!$L$2:$L$4</definedName>
    <definedName name="solver_adj" localSheetId="5" hidden="1">'Winters Add'!$L$2:$L$4</definedName>
    <definedName name="solver_cvg" localSheetId="4" hidden="1">0.0001</definedName>
    <definedName name="solver_cvg" localSheetId="8" hidden="1">0.0001</definedName>
    <definedName name="solver_cvg" localSheetId="3" hidden="1">0.0001</definedName>
    <definedName name="solver_cvg" localSheetId="7" hidden="1">0.0001</definedName>
    <definedName name="solver_cvg" localSheetId="6" hidden="1">0.0001</definedName>
    <definedName name="solver_cvg" localSheetId="5" hidden="1">0.0001</definedName>
    <definedName name="solver_drv" localSheetId="4" hidden="1">1</definedName>
    <definedName name="solver_drv" localSheetId="8" hidden="1">1</definedName>
    <definedName name="solver_drv" localSheetId="3" hidden="1">1</definedName>
    <definedName name="solver_drv" localSheetId="7" hidden="1">1</definedName>
    <definedName name="solver_drv" localSheetId="6" hidden="1">1</definedName>
    <definedName name="solver_drv" localSheetId="5" hidden="1">1</definedName>
    <definedName name="solver_eng" localSheetId="4" hidden="1">1</definedName>
    <definedName name="solver_eng" localSheetId="8" hidden="1">1</definedName>
    <definedName name="solver_eng" localSheetId="3" hidden="1">1</definedName>
    <definedName name="solver_eng" localSheetId="7" hidden="1">1</definedName>
    <definedName name="solver_eng" localSheetId="6" hidden="1">1</definedName>
    <definedName name="solver_eng" localSheetId="5" hidden="1">1</definedName>
    <definedName name="solver_itr" localSheetId="4" hidden="1">2147483647</definedName>
    <definedName name="solver_itr" localSheetId="8" hidden="1">2147483647</definedName>
    <definedName name="solver_itr" localSheetId="3" hidden="1">2147483647</definedName>
    <definedName name="solver_itr" localSheetId="7" hidden="1">2147483647</definedName>
    <definedName name="solver_itr" localSheetId="6" hidden="1">2147483647</definedName>
    <definedName name="solver_itr" localSheetId="5" hidden="1">2147483647</definedName>
    <definedName name="solver_lhs1" localSheetId="4" hidden="1">Holt!$K$2:$K$3</definedName>
    <definedName name="solver_lhs1" localSheetId="8" hidden="1">'Multi Regression'!$G$3</definedName>
    <definedName name="solver_lhs1" localSheetId="3" hidden="1">'Simple ES'!$I$3</definedName>
    <definedName name="solver_lhs1" localSheetId="7" hidden="1">'Simple Regression'!$M$3</definedName>
    <definedName name="solver_lhs1" localSheetId="6" hidden="1">'Winter Multi'!$L$2:$L$4</definedName>
    <definedName name="solver_lhs1" localSheetId="5" hidden="1">'Winters Add'!$L$2:$L$4</definedName>
    <definedName name="solver_lhs2" localSheetId="4" hidden="1">Holt!$K$2:$K$3</definedName>
    <definedName name="solver_lhs2" localSheetId="8" hidden="1">'Multi Regression'!$G$3</definedName>
    <definedName name="solver_lhs2" localSheetId="3" hidden="1">'Simple ES'!$I$3</definedName>
    <definedName name="solver_lhs2" localSheetId="7" hidden="1">'Simple Regression'!$M$3</definedName>
    <definedName name="solver_lhs2" localSheetId="6" hidden="1">'Winter Multi'!$L$2:$L$4</definedName>
    <definedName name="solver_lhs2" localSheetId="5" hidden="1">'Winters Add'!$L$2:$L$4</definedName>
    <definedName name="solver_lin" localSheetId="4" hidden="1">2</definedName>
    <definedName name="solver_lin" localSheetId="8" hidden="1">2</definedName>
    <definedName name="solver_lin" localSheetId="3" hidden="1">2</definedName>
    <definedName name="solver_lin" localSheetId="7" hidden="1">2</definedName>
    <definedName name="solver_lin" localSheetId="6" hidden="1">2</definedName>
    <definedName name="solver_lin" localSheetId="5" hidden="1">2</definedName>
    <definedName name="solver_mip" localSheetId="4" hidden="1">2147483647</definedName>
    <definedName name="solver_mip" localSheetId="8" hidden="1">2147483647</definedName>
    <definedName name="solver_mip" localSheetId="3" hidden="1">2147483647</definedName>
    <definedName name="solver_mip" localSheetId="7" hidden="1">2147483647</definedName>
    <definedName name="solver_mip" localSheetId="6" hidden="1">2147483647</definedName>
    <definedName name="solver_mip" localSheetId="5" hidden="1">2147483647</definedName>
    <definedName name="solver_mni" localSheetId="4" hidden="1">30</definedName>
    <definedName name="solver_mni" localSheetId="8" hidden="1">30</definedName>
    <definedName name="solver_mni" localSheetId="3" hidden="1">30</definedName>
    <definedName name="solver_mni" localSheetId="7" hidden="1">30</definedName>
    <definedName name="solver_mni" localSheetId="6" hidden="1">30</definedName>
    <definedName name="solver_mni" localSheetId="5" hidden="1">30</definedName>
    <definedName name="solver_mrt" localSheetId="4" hidden="1">0.075</definedName>
    <definedName name="solver_mrt" localSheetId="8" hidden="1">0.075</definedName>
    <definedName name="solver_mrt" localSheetId="3" hidden="1">0.075</definedName>
    <definedName name="solver_mrt" localSheetId="7" hidden="1">0.075</definedName>
    <definedName name="solver_mrt" localSheetId="6" hidden="1">0.075</definedName>
    <definedName name="solver_mrt" localSheetId="5" hidden="1">0.075</definedName>
    <definedName name="solver_msl" localSheetId="4" hidden="1">2</definedName>
    <definedName name="solver_msl" localSheetId="8" hidden="1">2</definedName>
    <definedName name="solver_msl" localSheetId="3" hidden="1">2</definedName>
    <definedName name="solver_msl" localSheetId="7" hidden="1">2</definedName>
    <definedName name="solver_msl" localSheetId="6" hidden="1">2</definedName>
    <definedName name="solver_msl" localSheetId="5" hidden="1">2</definedName>
    <definedName name="solver_neg" localSheetId="4" hidden="1">1</definedName>
    <definedName name="solver_neg" localSheetId="8" hidden="1">1</definedName>
    <definedName name="solver_neg" localSheetId="3" hidden="1">1</definedName>
    <definedName name="solver_neg" localSheetId="7" hidden="1">1</definedName>
    <definedName name="solver_neg" localSheetId="6" hidden="1">1</definedName>
    <definedName name="solver_neg" localSheetId="5" hidden="1">1</definedName>
    <definedName name="solver_nod" localSheetId="4" hidden="1">2147483647</definedName>
    <definedName name="solver_nod" localSheetId="8" hidden="1">2147483647</definedName>
    <definedName name="solver_nod" localSheetId="3" hidden="1">2147483647</definedName>
    <definedName name="solver_nod" localSheetId="7" hidden="1">2147483647</definedName>
    <definedName name="solver_nod" localSheetId="6" hidden="1">2147483647</definedName>
    <definedName name="solver_nod" localSheetId="5" hidden="1">2147483647</definedName>
    <definedName name="solver_num" localSheetId="4" hidden="1">2</definedName>
    <definedName name="solver_num" localSheetId="8" hidden="1">0</definedName>
    <definedName name="solver_num" localSheetId="3" hidden="1">0</definedName>
    <definedName name="solver_num" localSheetId="7" hidden="1">0</definedName>
    <definedName name="solver_num" localSheetId="6" hidden="1">2</definedName>
    <definedName name="solver_num" localSheetId="5" hidden="1">2</definedName>
    <definedName name="solver_opt" localSheetId="4" hidden="1">Holt!$K$4</definedName>
    <definedName name="solver_opt" localSheetId="8" hidden="1">'Multi Regression'!$G$4</definedName>
    <definedName name="solver_opt" localSheetId="3" hidden="1">'Simple ES'!$I$4</definedName>
    <definedName name="solver_opt" localSheetId="7" hidden="1">'Simple Regression'!$M$4</definedName>
    <definedName name="solver_opt" localSheetId="6" hidden="1">'Winter Multi'!$L$5</definedName>
    <definedName name="solver_opt" localSheetId="5" hidden="1">'Winters Add'!$L$5</definedName>
    <definedName name="solver_pre" localSheetId="4" hidden="1">0.000001</definedName>
    <definedName name="solver_pre" localSheetId="8" hidden="1">0.000001</definedName>
    <definedName name="solver_pre" localSheetId="3" hidden="1">0.000001</definedName>
    <definedName name="solver_pre" localSheetId="7" hidden="1">0.000001</definedName>
    <definedName name="solver_pre" localSheetId="6" hidden="1">0.000001</definedName>
    <definedName name="solver_pre" localSheetId="5" hidden="1">0.000001</definedName>
    <definedName name="solver_rbv" localSheetId="4" hidden="1">1</definedName>
    <definedName name="solver_rbv" localSheetId="8" hidden="1">1</definedName>
    <definedName name="solver_rbv" localSheetId="3" hidden="1">1</definedName>
    <definedName name="solver_rbv" localSheetId="7" hidden="1">1</definedName>
    <definedName name="solver_rbv" localSheetId="6" hidden="1">1</definedName>
    <definedName name="solver_rbv" localSheetId="5" hidden="1">1</definedName>
    <definedName name="solver_rel1" localSheetId="4" hidden="1">1</definedName>
    <definedName name="solver_rel1" localSheetId="8" hidden="1">1</definedName>
    <definedName name="solver_rel1" localSheetId="3" hidden="1">1</definedName>
    <definedName name="solver_rel1" localSheetId="7" hidden="1">1</definedName>
    <definedName name="solver_rel1" localSheetId="6" hidden="1">1</definedName>
    <definedName name="solver_rel1" localSheetId="5" hidden="1">1</definedName>
    <definedName name="solver_rel2" localSheetId="4" hidden="1">3</definedName>
    <definedName name="solver_rel2" localSheetId="8" hidden="1">3</definedName>
    <definedName name="solver_rel2" localSheetId="3" hidden="1">3</definedName>
    <definedName name="solver_rel2" localSheetId="7" hidden="1">3</definedName>
    <definedName name="solver_rel2" localSheetId="6" hidden="1">3</definedName>
    <definedName name="solver_rel2" localSheetId="5" hidden="1">3</definedName>
    <definedName name="solver_rhs1" localSheetId="4" hidden="1">1</definedName>
    <definedName name="solver_rhs1" localSheetId="8" hidden="1">1</definedName>
    <definedName name="solver_rhs1" localSheetId="3" hidden="1">1</definedName>
    <definedName name="solver_rhs1" localSheetId="7" hidden="1">1</definedName>
    <definedName name="solver_rhs1" localSheetId="6" hidden="1">1</definedName>
    <definedName name="solver_rhs1" localSheetId="5" hidden="1">1</definedName>
    <definedName name="solver_rhs2" localSheetId="4" hidden="1">0</definedName>
    <definedName name="solver_rhs2" localSheetId="8" hidden="1">0</definedName>
    <definedName name="solver_rhs2" localSheetId="3" hidden="1">0</definedName>
    <definedName name="solver_rhs2" localSheetId="7" hidden="1">0</definedName>
    <definedName name="solver_rhs2" localSheetId="6" hidden="1">0</definedName>
    <definedName name="solver_rhs2" localSheetId="5" hidden="1">0</definedName>
    <definedName name="solver_rlx" localSheetId="4" hidden="1">2</definedName>
    <definedName name="solver_rlx" localSheetId="8" hidden="1">2</definedName>
    <definedName name="solver_rlx" localSheetId="3" hidden="1">2</definedName>
    <definedName name="solver_rlx" localSheetId="7" hidden="1">2</definedName>
    <definedName name="solver_rlx" localSheetId="6" hidden="1">2</definedName>
    <definedName name="solver_rlx" localSheetId="5" hidden="1">2</definedName>
    <definedName name="solver_rsd" localSheetId="4" hidden="1">0</definedName>
    <definedName name="solver_rsd" localSheetId="8" hidden="1">0</definedName>
    <definedName name="solver_rsd" localSheetId="3" hidden="1">0</definedName>
    <definedName name="solver_rsd" localSheetId="7" hidden="1">0</definedName>
    <definedName name="solver_rsd" localSheetId="6" hidden="1">0</definedName>
    <definedName name="solver_rsd" localSheetId="5" hidden="1">0</definedName>
    <definedName name="solver_scl" localSheetId="4" hidden="1">1</definedName>
    <definedName name="solver_scl" localSheetId="8" hidden="1">1</definedName>
    <definedName name="solver_scl" localSheetId="3" hidden="1">1</definedName>
    <definedName name="solver_scl" localSheetId="7" hidden="1">1</definedName>
    <definedName name="solver_scl" localSheetId="6" hidden="1">1</definedName>
    <definedName name="solver_scl" localSheetId="5" hidden="1">1</definedName>
    <definedName name="solver_sho" localSheetId="4" hidden="1">2</definedName>
    <definedName name="solver_sho" localSheetId="8" hidden="1">2</definedName>
    <definedName name="solver_sho" localSheetId="3" hidden="1">2</definedName>
    <definedName name="solver_sho" localSheetId="7" hidden="1">2</definedName>
    <definedName name="solver_sho" localSheetId="6" hidden="1">2</definedName>
    <definedName name="solver_sho" localSheetId="5" hidden="1">2</definedName>
    <definedName name="solver_ssz" localSheetId="4" hidden="1">100</definedName>
    <definedName name="solver_ssz" localSheetId="8" hidden="1">100</definedName>
    <definedName name="solver_ssz" localSheetId="3" hidden="1">100</definedName>
    <definedName name="solver_ssz" localSheetId="7" hidden="1">100</definedName>
    <definedName name="solver_ssz" localSheetId="6" hidden="1">100</definedName>
    <definedName name="solver_ssz" localSheetId="5" hidden="1">100</definedName>
    <definedName name="solver_tim" localSheetId="4" hidden="1">2147483647</definedName>
    <definedName name="solver_tim" localSheetId="8" hidden="1">2147483647</definedName>
    <definedName name="solver_tim" localSheetId="3" hidden="1">2147483647</definedName>
    <definedName name="solver_tim" localSheetId="7" hidden="1">2147483647</definedName>
    <definedName name="solver_tim" localSheetId="6" hidden="1">2147483647</definedName>
    <definedName name="solver_tim" localSheetId="5" hidden="1">2147483647</definedName>
    <definedName name="solver_tol" localSheetId="4" hidden="1">0.01</definedName>
    <definedName name="solver_tol" localSheetId="8" hidden="1">0.01</definedName>
    <definedName name="solver_tol" localSheetId="3" hidden="1">0.01</definedName>
    <definedName name="solver_tol" localSheetId="7" hidden="1">0.01</definedName>
    <definedName name="solver_tol" localSheetId="6" hidden="1">0.01</definedName>
    <definedName name="solver_tol" localSheetId="5" hidden="1">0.01</definedName>
    <definedName name="solver_typ" localSheetId="4" hidden="1">2</definedName>
    <definedName name="solver_typ" localSheetId="8" hidden="1">2</definedName>
    <definedName name="solver_typ" localSheetId="3" hidden="1">2</definedName>
    <definedName name="solver_typ" localSheetId="7" hidden="1">2</definedName>
    <definedName name="solver_typ" localSheetId="6" hidden="1">2</definedName>
    <definedName name="solver_typ" localSheetId="5" hidden="1">2</definedName>
    <definedName name="solver_val" localSheetId="4" hidden="1">0</definedName>
    <definedName name="solver_val" localSheetId="8" hidden="1">0</definedName>
    <definedName name="solver_val" localSheetId="3" hidden="1">0</definedName>
    <definedName name="solver_val" localSheetId="7" hidden="1">0</definedName>
    <definedName name="solver_val" localSheetId="6" hidden="1">0</definedName>
    <definedName name="solver_val" localSheetId="5" hidden="1">0</definedName>
    <definedName name="solver_ver" localSheetId="4" hidden="1">2</definedName>
    <definedName name="solver_ver" localSheetId="8" hidden="1">2</definedName>
    <definedName name="solver_ver" localSheetId="3" hidden="1">2</definedName>
    <definedName name="solver_ver" localSheetId="7" hidden="1">2</definedName>
    <definedName name="solver_ver" localSheetId="6" hidden="1">2</definedName>
    <definedName name="solver_ver" localSheetId="5" hidden="1">2</definedName>
  </definedNames>
  <calcPr calcId="191029"/>
  <pivotCaches>
    <pivotCache cacheId="5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4" l="1"/>
  <c r="H6" i="4"/>
  <c r="E6" i="4"/>
  <c r="G6" i="4" s="1"/>
  <c r="G3" i="4"/>
  <c r="G4" i="4"/>
  <c r="G5" i="4"/>
  <c r="G2" i="4"/>
  <c r="F5" i="4"/>
  <c r="E5" i="4"/>
  <c r="H87" i="7"/>
  <c r="H88" i="7"/>
  <c r="H89" i="7"/>
  <c r="H86" i="7"/>
  <c r="E3" i="6"/>
  <c r="E2" i="6"/>
  <c r="E6" i="7"/>
  <c r="G6" i="7" s="1"/>
  <c r="H6" i="7"/>
  <c r="I6" i="7"/>
  <c r="F6" i="4" l="1"/>
  <c r="F6" i="7"/>
  <c r="H7" i="7" s="1"/>
  <c r="F5" i="7"/>
  <c r="E5" i="7"/>
  <c r="G2" i="7" s="1"/>
  <c r="E7" i="4" l="1"/>
  <c r="H7" i="4"/>
  <c r="I7" i="4" s="1"/>
  <c r="E7" i="7"/>
  <c r="G5" i="7"/>
  <c r="G3" i="7"/>
  <c r="G4" i="7"/>
  <c r="G7" i="4" l="1"/>
  <c r="F7" i="4"/>
  <c r="E8" i="4" s="1"/>
  <c r="F7" i="7"/>
  <c r="E8" i="7" s="1"/>
  <c r="G7" i="7"/>
  <c r="G8" i="4" l="1"/>
  <c r="F8" i="4"/>
  <c r="E9" i="4" s="1"/>
  <c r="H8" i="4"/>
  <c r="I8" i="4" s="1"/>
  <c r="H8" i="7"/>
  <c r="I8" i="7" s="1"/>
  <c r="F8" i="7"/>
  <c r="G8" i="7"/>
  <c r="G9" i="4" l="1"/>
  <c r="F9" i="4"/>
  <c r="E10" i="4" s="1"/>
  <c r="H9" i="4"/>
  <c r="I9" i="4" s="1"/>
  <c r="H9" i="7"/>
  <c r="I9" i="7" s="1"/>
  <c r="E9" i="7"/>
  <c r="G10" i="4" l="1"/>
  <c r="F10" i="4"/>
  <c r="E11" i="4" s="1"/>
  <c r="H10" i="4"/>
  <c r="I10" i="4" s="1"/>
  <c r="F9" i="7"/>
  <c r="E10" i="7" s="1"/>
  <c r="G9" i="7"/>
  <c r="G11" i="4" l="1"/>
  <c r="F11" i="4"/>
  <c r="E12" i="4" s="1"/>
  <c r="H11" i="4"/>
  <c r="I11" i="4" s="1"/>
  <c r="H10" i="7"/>
  <c r="I10" i="7" s="1"/>
  <c r="G10" i="7"/>
  <c r="F10" i="7"/>
  <c r="H12" i="4" l="1"/>
  <c r="I12" i="4" s="1"/>
  <c r="G12" i="4"/>
  <c r="F12" i="4"/>
  <c r="E13" i="4" s="1"/>
  <c r="C85" i="7"/>
  <c r="C81" i="7"/>
  <c r="C77" i="7"/>
  <c r="C69" i="7"/>
  <c r="C65" i="7"/>
  <c r="C61" i="7"/>
  <c r="C57" i="7"/>
  <c r="C53" i="7"/>
  <c r="C17" i="7"/>
  <c r="C13" i="7"/>
  <c r="C9" i="7"/>
  <c r="C5" i="7"/>
  <c r="G3" i="6"/>
  <c r="H3" i="6"/>
  <c r="F3" i="6"/>
  <c r="F2" i="6"/>
  <c r="G13" i="4" l="1"/>
  <c r="F13" i="4"/>
  <c r="E14" i="4" s="1"/>
  <c r="H13" i="4"/>
  <c r="I13" i="4" s="1"/>
  <c r="G4" i="6"/>
  <c r="E4" i="6" s="1"/>
  <c r="F4" i="6" s="1"/>
  <c r="H4" i="6"/>
  <c r="G14" i="4" l="1"/>
  <c r="F14" i="4"/>
  <c r="E15" i="4" s="1"/>
  <c r="H14" i="4"/>
  <c r="I14" i="4" s="1"/>
  <c r="G5" i="6"/>
  <c r="E5" i="6" s="1"/>
  <c r="G15" i="4" l="1"/>
  <c r="F15" i="4"/>
  <c r="E16" i="4" s="1"/>
  <c r="H15" i="4"/>
  <c r="I15" i="4" s="1"/>
  <c r="H5" i="6"/>
  <c r="G16" i="4" l="1"/>
  <c r="F16" i="4"/>
  <c r="E17" i="4" s="1"/>
  <c r="H16" i="4"/>
  <c r="I16" i="4" s="1"/>
  <c r="F5" i="6"/>
  <c r="G6" i="6" s="1"/>
  <c r="E6" i="6" s="1"/>
  <c r="G17" i="4" l="1"/>
  <c r="F17" i="4"/>
  <c r="E18" i="4" s="1"/>
  <c r="H17" i="4"/>
  <c r="I17" i="4" s="1"/>
  <c r="H6" i="6"/>
  <c r="H18" i="4" l="1"/>
  <c r="I18" i="4" s="1"/>
  <c r="G18" i="4"/>
  <c r="F18" i="4"/>
  <c r="E19" i="4" s="1"/>
  <c r="F6" i="6"/>
  <c r="G7" i="6" s="1"/>
  <c r="E7" i="6" s="1"/>
  <c r="G19" i="4" l="1"/>
  <c r="F19" i="4"/>
  <c r="E20" i="4" s="1"/>
  <c r="H19" i="4"/>
  <c r="I19" i="4" s="1"/>
  <c r="H7" i="6"/>
  <c r="G20" i="4" l="1"/>
  <c r="F20" i="4"/>
  <c r="E21" i="4" s="1"/>
  <c r="H20" i="4"/>
  <c r="I20" i="4" s="1"/>
  <c r="F7" i="6"/>
  <c r="G8" i="6" s="1"/>
  <c r="E8" i="6" s="1"/>
  <c r="G21" i="4" l="1"/>
  <c r="F21" i="4"/>
  <c r="E22" i="4" s="1"/>
  <c r="H21" i="4"/>
  <c r="I21" i="4" s="1"/>
  <c r="H8" i="6"/>
  <c r="G22" i="4" l="1"/>
  <c r="F22" i="4"/>
  <c r="E23" i="4" s="1"/>
  <c r="H22" i="4"/>
  <c r="I22" i="4" s="1"/>
  <c r="F8" i="6"/>
  <c r="G9" i="6" s="1"/>
  <c r="E9" i="6" s="1"/>
  <c r="G23" i="4" l="1"/>
  <c r="F23" i="4"/>
  <c r="E24" i="4" s="1"/>
  <c r="H23" i="4"/>
  <c r="I23" i="4" s="1"/>
  <c r="H9" i="6"/>
  <c r="H24" i="4" l="1"/>
  <c r="I24" i="4" s="1"/>
  <c r="G24" i="4"/>
  <c r="F24" i="4"/>
  <c r="E25" i="4" s="1"/>
  <c r="F9" i="6"/>
  <c r="G10" i="6" s="1"/>
  <c r="E10" i="6" s="1"/>
  <c r="H25" i="4" l="1"/>
  <c r="I25" i="4" s="1"/>
  <c r="G25" i="4"/>
  <c r="F25" i="4"/>
  <c r="E26" i="4" s="1"/>
  <c r="H10" i="6"/>
  <c r="H26" i="4" l="1"/>
  <c r="I26" i="4" s="1"/>
  <c r="G26" i="4"/>
  <c r="F26" i="4"/>
  <c r="E27" i="4" s="1"/>
  <c r="F10" i="6"/>
  <c r="G11" i="6" s="1"/>
  <c r="E11" i="6" s="1"/>
  <c r="H27" i="4" l="1"/>
  <c r="I27" i="4" s="1"/>
  <c r="G27" i="4"/>
  <c r="F27" i="4"/>
  <c r="E28" i="4" s="1"/>
  <c r="H11" i="6"/>
  <c r="H28" i="4" l="1"/>
  <c r="I28" i="4" s="1"/>
  <c r="G28" i="4"/>
  <c r="F28" i="4"/>
  <c r="E29" i="4" s="1"/>
  <c r="F11" i="6"/>
  <c r="G12" i="6" s="1"/>
  <c r="E12" i="6" s="1"/>
  <c r="H29" i="4" l="1"/>
  <c r="I29" i="4" s="1"/>
  <c r="G29" i="4"/>
  <c r="F29" i="4"/>
  <c r="E30" i="4" s="1"/>
  <c r="H12" i="6"/>
  <c r="G30" i="4" l="1"/>
  <c r="F30" i="4"/>
  <c r="E31" i="4" s="1"/>
  <c r="H30" i="4"/>
  <c r="I30" i="4" s="1"/>
  <c r="F12" i="6"/>
  <c r="G13" i="6" s="1"/>
  <c r="E13" i="6" s="1"/>
  <c r="H31" i="4" l="1"/>
  <c r="I31" i="4" s="1"/>
  <c r="G31" i="4"/>
  <c r="F31" i="4"/>
  <c r="E32" i="4" s="1"/>
  <c r="H13" i="6"/>
  <c r="G32" i="4" l="1"/>
  <c r="F32" i="4"/>
  <c r="E33" i="4" s="1"/>
  <c r="H32" i="4"/>
  <c r="I32" i="4" s="1"/>
  <c r="F13" i="6"/>
  <c r="G14" i="6" s="1"/>
  <c r="E14" i="6" s="1"/>
  <c r="H33" i="4" l="1"/>
  <c r="I33" i="4" s="1"/>
  <c r="G33" i="4"/>
  <c r="F33" i="4"/>
  <c r="E34" i="4" s="1"/>
  <c r="H14" i="6"/>
  <c r="H34" i="4" l="1"/>
  <c r="I34" i="4" s="1"/>
  <c r="G34" i="4"/>
  <c r="F34" i="4"/>
  <c r="E35" i="4" s="1"/>
  <c r="F14" i="6"/>
  <c r="G15" i="6" s="1"/>
  <c r="E15" i="6" s="1"/>
  <c r="H35" i="4" l="1"/>
  <c r="I35" i="4" s="1"/>
  <c r="G35" i="4"/>
  <c r="F35" i="4"/>
  <c r="E36" i="4" s="1"/>
  <c r="H15" i="6"/>
  <c r="G36" i="4" l="1"/>
  <c r="F36" i="4"/>
  <c r="E37" i="4" s="1"/>
  <c r="H36" i="4"/>
  <c r="I36" i="4" s="1"/>
  <c r="F15" i="6"/>
  <c r="G16" i="6" s="1"/>
  <c r="E16" i="6" s="1"/>
  <c r="H37" i="4" l="1"/>
  <c r="I37" i="4" s="1"/>
  <c r="G37" i="4"/>
  <c r="F37" i="4"/>
  <c r="E38" i="4" s="1"/>
  <c r="H16" i="6"/>
  <c r="G38" i="4" l="1"/>
  <c r="F38" i="4"/>
  <c r="E39" i="4" s="1"/>
  <c r="H38" i="4"/>
  <c r="I38" i="4" s="1"/>
  <c r="F16" i="6"/>
  <c r="G17" i="6" s="1"/>
  <c r="E17" i="6" s="1"/>
  <c r="G39" i="4" l="1"/>
  <c r="F39" i="4"/>
  <c r="E40" i="4" s="1"/>
  <c r="H39" i="4"/>
  <c r="I39" i="4" s="1"/>
  <c r="H17" i="6"/>
  <c r="G40" i="4" l="1"/>
  <c r="F40" i="4"/>
  <c r="E41" i="4" s="1"/>
  <c r="H40" i="4"/>
  <c r="I40" i="4" s="1"/>
  <c r="F17" i="6"/>
  <c r="G18" i="6" s="1"/>
  <c r="E18" i="6" s="1"/>
  <c r="G41" i="4" l="1"/>
  <c r="F41" i="4"/>
  <c r="E42" i="4" s="1"/>
  <c r="H41" i="4"/>
  <c r="I41" i="4" s="1"/>
  <c r="H18" i="6"/>
  <c r="G42" i="4" l="1"/>
  <c r="F42" i="4"/>
  <c r="E43" i="4" s="1"/>
  <c r="H42" i="4"/>
  <c r="I42" i="4" s="1"/>
  <c r="F18" i="6"/>
  <c r="G19" i="6" s="1"/>
  <c r="E19" i="6" s="1"/>
  <c r="G43" i="4" l="1"/>
  <c r="F43" i="4"/>
  <c r="E44" i="4" s="1"/>
  <c r="H43" i="4"/>
  <c r="I43" i="4" s="1"/>
  <c r="H19" i="6"/>
  <c r="G44" i="4" l="1"/>
  <c r="F44" i="4"/>
  <c r="E45" i="4" s="1"/>
  <c r="H44" i="4"/>
  <c r="I44" i="4" s="1"/>
  <c r="F19" i="6"/>
  <c r="G20" i="6" s="1"/>
  <c r="E20" i="6" s="1"/>
  <c r="G45" i="4" l="1"/>
  <c r="F45" i="4"/>
  <c r="E46" i="4" s="1"/>
  <c r="H45" i="4"/>
  <c r="I45" i="4" s="1"/>
  <c r="H20" i="6"/>
  <c r="G46" i="4" l="1"/>
  <c r="F46" i="4"/>
  <c r="E47" i="4" s="1"/>
  <c r="H46" i="4"/>
  <c r="I46" i="4" s="1"/>
  <c r="F20" i="6"/>
  <c r="G21" i="6" s="1"/>
  <c r="E21" i="6" s="1"/>
  <c r="G47" i="4" l="1"/>
  <c r="F47" i="4"/>
  <c r="E48" i="4" s="1"/>
  <c r="H47" i="4"/>
  <c r="I47" i="4" s="1"/>
  <c r="H21" i="6"/>
  <c r="G48" i="4" l="1"/>
  <c r="F48" i="4"/>
  <c r="E49" i="4" s="1"/>
  <c r="H48" i="4"/>
  <c r="I48" i="4" s="1"/>
  <c r="F21" i="6"/>
  <c r="G22" i="6" s="1"/>
  <c r="E22" i="6" s="1"/>
  <c r="G49" i="4" l="1"/>
  <c r="F49" i="4"/>
  <c r="E50" i="4" s="1"/>
  <c r="H49" i="4"/>
  <c r="I49" i="4" s="1"/>
  <c r="H22" i="6"/>
  <c r="G50" i="4" l="1"/>
  <c r="F50" i="4"/>
  <c r="E51" i="4" s="1"/>
  <c r="H50" i="4"/>
  <c r="I50" i="4" s="1"/>
  <c r="F22" i="6"/>
  <c r="G23" i="6" s="1"/>
  <c r="E23" i="6" s="1"/>
  <c r="C85" i="4"/>
  <c r="C81" i="4"/>
  <c r="C77" i="4"/>
  <c r="C69" i="4"/>
  <c r="C65" i="4"/>
  <c r="C61" i="4"/>
  <c r="C57" i="4"/>
  <c r="C53" i="4"/>
  <c r="C17" i="4"/>
  <c r="C13" i="4"/>
  <c r="C9" i="4"/>
  <c r="C5" i="4"/>
  <c r="C85" i="6"/>
  <c r="C81" i="6"/>
  <c r="C77" i="6"/>
  <c r="C69" i="6"/>
  <c r="C65" i="6"/>
  <c r="C61" i="6"/>
  <c r="C57" i="6"/>
  <c r="C53" i="6"/>
  <c r="C17" i="6"/>
  <c r="C13" i="6"/>
  <c r="C9" i="6"/>
  <c r="C5" i="6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2" i="14"/>
  <c r="F93" i="12"/>
  <c r="F90" i="12"/>
  <c r="F91" i="12"/>
  <c r="F92" i="12"/>
  <c r="E86" i="11"/>
  <c r="H87" i="14"/>
  <c r="H88" i="14"/>
  <c r="H89" i="14"/>
  <c r="G87" i="14"/>
  <c r="G88" i="14"/>
  <c r="G89" i="14"/>
  <c r="I89" i="14" s="1"/>
  <c r="F87" i="14"/>
  <c r="I87" i="14" s="1"/>
  <c r="F88" i="14"/>
  <c r="I88" i="14" s="1"/>
  <c r="F89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2" i="14"/>
  <c r="F2" i="14"/>
  <c r="G2" i="14"/>
  <c r="C85" i="14"/>
  <c r="C81" i="14"/>
  <c r="C77" i="14"/>
  <c r="C69" i="14"/>
  <c r="C65" i="14"/>
  <c r="C61" i="14"/>
  <c r="C57" i="14"/>
  <c r="C53" i="14"/>
  <c r="C17" i="14"/>
  <c r="C13" i="14"/>
  <c r="C9" i="14"/>
  <c r="C5" i="14"/>
  <c r="F87" i="12"/>
  <c r="F88" i="12"/>
  <c r="F89" i="12"/>
  <c r="F86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25" i="12"/>
  <c r="C85" i="12"/>
  <c r="C81" i="12"/>
  <c r="C77" i="12"/>
  <c r="C69" i="12"/>
  <c r="C65" i="12"/>
  <c r="C61" i="12"/>
  <c r="C57" i="12"/>
  <c r="C53" i="12"/>
  <c r="C17" i="12"/>
  <c r="C13" i="12"/>
  <c r="C9" i="12"/>
  <c r="C5" i="12"/>
  <c r="E3" i="11"/>
  <c r="E4" i="11" s="1"/>
  <c r="E5" i="11" s="1"/>
  <c r="E6" i="11" s="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E61" i="11" s="1"/>
  <c r="E62" i="11" s="1"/>
  <c r="E63" i="11" s="1"/>
  <c r="E64" i="11" s="1"/>
  <c r="E65" i="11" s="1"/>
  <c r="E66" i="11" s="1"/>
  <c r="E67" i="11" s="1"/>
  <c r="E68" i="11" s="1"/>
  <c r="E69" i="11" s="1"/>
  <c r="E70" i="11" s="1"/>
  <c r="E71" i="11" s="1"/>
  <c r="E72" i="11" s="1"/>
  <c r="E73" i="11" s="1"/>
  <c r="E74" i="11" s="1"/>
  <c r="E75" i="11" s="1"/>
  <c r="E76" i="11" s="1"/>
  <c r="E77" i="11" s="1"/>
  <c r="E78" i="11" s="1"/>
  <c r="E79" i="11" s="1"/>
  <c r="E80" i="11" s="1"/>
  <c r="E81" i="11" s="1"/>
  <c r="E82" i="11" s="1"/>
  <c r="E83" i="11" s="1"/>
  <c r="E84" i="11" s="1"/>
  <c r="E85" i="11" s="1"/>
  <c r="E2" i="11"/>
  <c r="C85" i="11"/>
  <c r="C81" i="11"/>
  <c r="C77" i="11"/>
  <c r="C69" i="11"/>
  <c r="C65" i="11"/>
  <c r="C61" i="11"/>
  <c r="C57" i="11"/>
  <c r="C53" i="11"/>
  <c r="C17" i="11"/>
  <c r="C13" i="11"/>
  <c r="C9" i="11"/>
  <c r="C5" i="11"/>
  <c r="H5" i="9"/>
  <c r="E8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6" i="9"/>
  <c r="G51" i="4" l="1"/>
  <c r="F51" i="4"/>
  <c r="E52" i="4" s="1"/>
  <c r="H51" i="4"/>
  <c r="I51" i="4" s="1"/>
  <c r="H23" i="6"/>
  <c r="I86" i="14"/>
  <c r="G4" i="12"/>
  <c r="G5" i="12"/>
  <c r="G3" i="12"/>
  <c r="F3" i="11"/>
  <c r="F5" i="11"/>
  <c r="F4" i="11"/>
  <c r="F6" i="11"/>
  <c r="F7" i="11"/>
  <c r="G52" i="4" l="1"/>
  <c r="F52" i="4"/>
  <c r="E53" i="4" s="1"/>
  <c r="H52" i="4"/>
  <c r="I52" i="4" s="1"/>
  <c r="F23" i="6"/>
  <c r="G24" i="6" s="1"/>
  <c r="E24" i="6" s="1"/>
  <c r="G6" i="12"/>
  <c r="F8" i="11"/>
  <c r="H53" i="4" l="1"/>
  <c r="I53" i="4" s="1"/>
  <c r="G53" i="4"/>
  <c r="F53" i="4"/>
  <c r="E54" i="4" s="1"/>
  <c r="H24" i="6"/>
  <c r="G7" i="12"/>
  <c r="F9" i="11"/>
  <c r="G54" i="4" l="1"/>
  <c r="F54" i="4"/>
  <c r="E55" i="4" s="1"/>
  <c r="H54" i="4"/>
  <c r="I54" i="4" s="1"/>
  <c r="F24" i="6"/>
  <c r="G25" i="6" s="1"/>
  <c r="E25" i="6" s="1"/>
  <c r="G8" i="12"/>
  <c r="F10" i="11"/>
  <c r="G55" i="4" l="1"/>
  <c r="F55" i="4"/>
  <c r="E56" i="4" s="1"/>
  <c r="H55" i="4"/>
  <c r="I55" i="4" s="1"/>
  <c r="H25" i="6"/>
  <c r="G9" i="12"/>
  <c r="F11" i="11"/>
  <c r="G56" i="4" l="1"/>
  <c r="F56" i="4"/>
  <c r="E57" i="4" s="1"/>
  <c r="H56" i="4"/>
  <c r="I56" i="4" s="1"/>
  <c r="F25" i="6"/>
  <c r="G26" i="6" s="1"/>
  <c r="E26" i="6" s="1"/>
  <c r="G10" i="12"/>
  <c r="F12" i="11"/>
  <c r="G57" i="4" l="1"/>
  <c r="F57" i="4"/>
  <c r="E58" i="4" s="1"/>
  <c r="H57" i="4"/>
  <c r="I57" i="4" s="1"/>
  <c r="H26" i="6"/>
  <c r="G11" i="12"/>
  <c r="F13" i="11"/>
  <c r="G58" i="4" l="1"/>
  <c r="F58" i="4"/>
  <c r="E59" i="4" s="1"/>
  <c r="H58" i="4"/>
  <c r="I58" i="4" s="1"/>
  <c r="F26" i="6"/>
  <c r="G27" i="6" s="1"/>
  <c r="E27" i="6" s="1"/>
  <c r="G12" i="12"/>
  <c r="F14" i="11"/>
  <c r="H59" i="4" l="1"/>
  <c r="I59" i="4" s="1"/>
  <c r="G59" i="4"/>
  <c r="F59" i="4"/>
  <c r="E60" i="4" s="1"/>
  <c r="H27" i="6"/>
  <c r="G13" i="12"/>
  <c r="F15" i="11"/>
  <c r="G60" i="4" l="1"/>
  <c r="F60" i="4"/>
  <c r="E61" i="4" s="1"/>
  <c r="H60" i="4"/>
  <c r="I60" i="4" s="1"/>
  <c r="F27" i="6"/>
  <c r="G28" i="6" s="1"/>
  <c r="E28" i="6" s="1"/>
  <c r="G14" i="12"/>
  <c r="F16" i="11"/>
  <c r="G61" i="4" l="1"/>
  <c r="F61" i="4"/>
  <c r="E62" i="4" s="1"/>
  <c r="H61" i="4"/>
  <c r="I61" i="4" s="1"/>
  <c r="H28" i="6"/>
  <c r="G15" i="12"/>
  <c r="F17" i="11"/>
  <c r="G62" i="4" l="1"/>
  <c r="F62" i="4"/>
  <c r="E63" i="4" s="1"/>
  <c r="H62" i="4"/>
  <c r="I62" i="4" s="1"/>
  <c r="F28" i="6"/>
  <c r="G29" i="6" s="1"/>
  <c r="E29" i="6" s="1"/>
  <c r="G16" i="12"/>
  <c r="F18" i="11"/>
  <c r="H63" i="4" l="1"/>
  <c r="I63" i="4" s="1"/>
  <c r="G63" i="4"/>
  <c r="F63" i="4"/>
  <c r="E64" i="4" s="1"/>
  <c r="H29" i="6"/>
  <c r="G17" i="12"/>
  <c r="F19" i="11"/>
  <c r="H64" i="4" l="1"/>
  <c r="I64" i="4" s="1"/>
  <c r="G64" i="4"/>
  <c r="F64" i="4"/>
  <c r="E65" i="4" s="1"/>
  <c r="F29" i="6"/>
  <c r="G30" i="6" s="1"/>
  <c r="E30" i="6" s="1"/>
  <c r="G18" i="12"/>
  <c r="F20" i="11"/>
  <c r="H65" i="4" l="1"/>
  <c r="I65" i="4" s="1"/>
  <c r="G65" i="4"/>
  <c r="F65" i="4"/>
  <c r="E66" i="4" s="1"/>
  <c r="H30" i="6"/>
  <c r="G19" i="12"/>
  <c r="F21" i="11"/>
  <c r="H66" i="4" l="1"/>
  <c r="I66" i="4" s="1"/>
  <c r="G66" i="4"/>
  <c r="F66" i="4"/>
  <c r="E67" i="4" s="1"/>
  <c r="F30" i="6"/>
  <c r="G31" i="6" s="1"/>
  <c r="E31" i="6" s="1"/>
  <c r="G20" i="12"/>
  <c r="F22" i="11"/>
  <c r="G67" i="4" l="1"/>
  <c r="F67" i="4"/>
  <c r="E68" i="4" s="1"/>
  <c r="H67" i="4"/>
  <c r="I67" i="4" s="1"/>
  <c r="H31" i="6"/>
  <c r="G21" i="12"/>
  <c r="F23" i="11"/>
  <c r="H68" i="4" l="1"/>
  <c r="I68" i="4" s="1"/>
  <c r="G68" i="4"/>
  <c r="F68" i="4"/>
  <c r="E69" i="4" s="1"/>
  <c r="F31" i="6"/>
  <c r="G32" i="6" s="1"/>
  <c r="E32" i="6" s="1"/>
  <c r="G22" i="12"/>
  <c r="F24" i="11"/>
  <c r="G69" i="4" l="1"/>
  <c r="F69" i="4"/>
  <c r="E70" i="4" s="1"/>
  <c r="H69" i="4"/>
  <c r="I69" i="4" s="1"/>
  <c r="H32" i="6"/>
  <c r="G23" i="12"/>
  <c r="F25" i="11"/>
  <c r="H70" i="4" l="1"/>
  <c r="I70" i="4" s="1"/>
  <c r="G70" i="4"/>
  <c r="F70" i="4"/>
  <c r="E71" i="4" s="1"/>
  <c r="F32" i="6"/>
  <c r="G33" i="6" s="1"/>
  <c r="E33" i="6" s="1"/>
  <c r="G24" i="12"/>
  <c r="F26" i="11"/>
  <c r="H71" i="4" l="1"/>
  <c r="I71" i="4" s="1"/>
  <c r="G71" i="4"/>
  <c r="F71" i="4"/>
  <c r="E72" i="4" s="1"/>
  <c r="H33" i="6"/>
  <c r="G25" i="12"/>
  <c r="F27" i="11"/>
  <c r="G72" i="4" l="1"/>
  <c r="F72" i="4"/>
  <c r="E73" i="4" s="1"/>
  <c r="H72" i="4"/>
  <c r="I72" i="4" s="1"/>
  <c r="F33" i="6"/>
  <c r="G34" i="6" s="1"/>
  <c r="E34" i="6" s="1"/>
  <c r="G26" i="12"/>
  <c r="F28" i="11"/>
  <c r="H73" i="4" l="1"/>
  <c r="I73" i="4" s="1"/>
  <c r="G73" i="4"/>
  <c r="F73" i="4"/>
  <c r="E74" i="4" s="1"/>
  <c r="H34" i="6"/>
  <c r="G27" i="12"/>
  <c r="F29" i="11"/>
  <c r="G74" i="4" l="1"/>
  <c r="F74" i="4"/>
  <c r="E75" i="4" s="1"/>
  <c r="H74" i="4"/>
  <c r="I74" i="4" s="1"/>
  <c r="F34" i="6"/>
  <c r="G35" i="6" s="1"/>
  <c r="E35" i="6" s="1"/>
  <c r="G28" i="12"/>
  <c r="F30" i="11"/>
  <c r="G75" i="4" l="1"/>
  <c r="F75" i="4"/>
  <c r="E76" i="4" s="1"/>
  <c r="H75" i="4"/>
  <c r="I75" i="4" s="1"/>
  <c r="H35" i="6"/>
  <c r="G29" i="12"/>
  <c r="F31" i="11"/>
  <c r="G76" i="4" l="1"/>
  <c r="F76" i="4"/>
  <c r="E77" i="4" s="1"/>
  <c r="H76" i="4"/>
  <c r="I76" i="4" s="1"/>
  <c r="F35" i="6"/>
  <c r="G36" i="6" s="1"/>
  <c r="E36" i="6" s="1"/>
  <c r="G30" i="12"/>
  <c r="F32" i="11"/>
  <c r="G77" i="4" l="1"/>
  <c r="F77" i="4"/>
  <c r="E78" i="4" s="1"/>
  <c r="H77" i="4"/>
  <c r="I77" i="4" s="1"/>
  <c r="H36" i="6"/>
  <c r="G31" i="12"/>
  <c r="F33" i="11"/>
  <c r="G78" i="4" l="1"/>
  <c r="F78" i="4"/>
  <c r="E79" i="4" s="1"/>
  <c r="H78" i="4"/>
  <c r="I78" i="4" s="1"/>
  <c r="F36" i="6"/>
  <c r="G37" i="6" s="1"/>
  <c r="E37" i="6" s="1"/>
  <c r="G32" i="12"/>
  <c r="F34" i="11"/>
  <c r="G79" i="4" l="1"/>
  <c r="F79" i="4"/>
  <c r="E80" i="4" s="1"/>
  <c r="H79" i="4"/>
  <c r="I79" i="4" s="1"/>
  <c r="H37" i="6"/>
  <c r="G33" i="12"/>
  <c r="F35" i="11"/>
  <c r="G80" i="4" l="1"/>
  <c r="F80" i="4"/>
  <c r="E81" i="4" s="1"/>
  <c r="H80" i="4"/>
  <c r="I80" i="4" s="1"/>
  <c r="F37" i="6"/>
  <c r="G38" i="6" s="1"/>
  <c r="E38" i="6" s="1"/>
  <c r="G34" i="12"/>
  <c r="F36" i="11"/>
  <c r="G81" i="4" l="1"/>
  <c r="F81" i="4"/>
  <c r="E82" i="4" s="1"/>
  <c r="H81" i="4"/>
  <c r="I81" i="4" s="1"/>
  <c r="H38" i="6"/>
  <c r="G35" i="12"/>
  <c r="F37" i="11"/>
  <c r="G82" i="4" l="1"/>
  <c r="F82" i="4"/>
  <c r="E83" i="4" s="1"/>
  <c r="H82" i="4"/>
  <c r="I82" i="4" s="1"/>
  <c r="F38" i="6"/>
  <c r="G39" i="6" s="1"/>
  <c r="E39" i="6" s="1"/>
  <c r="G36" i="12"/>
  <c r="F38" i="11"/>
  <c r="G83" i="4" l="1"/>
  <c r="F83" i="4"/>
  <c r="E84" i="4" s="1"/>
  <c r="H83" i="4"/>
  <c r="I83" i="4" s="1"/>
  <c r="H39" i="6"/>
  <c r="G37" i="12"/>
  <c r="F39" i="11"/>
  <c r="H84" i="4" l="1"/>
  <c r="I84" i="4" s="1"/>
  <c r="G84" i="4"/>
  <c r="F84" i="4"/>
  <c r="E85" i="4" s="1"/>
  <c r="F39" i="6"/>
  <c r="G40" i="6" s="1"/>
  <c r="E40" i="6" s="1"/>
  <c r="G38" i="12"/>
  <c r="F40" i="11"/>
  <c r="F85" i="4" l="1"/>
  <c r="H87" i="4" s="1"/>
  <c r="G85" i="4"/>
  <c r="H85" i="4"/>
  <c r="I85" i="4" s="1"/>
  <c r="L5" i="4" s="1"/>
  <c r="H40" i="6"/>
  <c r="G39" i="12"/>
  <c r="F41" i="11"/>
  <c r="H86" i="4" l="1"/>
  <c r="H89" i="4"/>
  <c r="H88" i="4"/>
  <c r="F40" i="6"/>
  <c r="G41" i="6" s="1"/>
  <c r="E41" i="6" s="1"/>
  <c r="G40" i="12"/>
  <c r="F42" i="11"/>
  <c r="H41" i="6" l="1"/>
  <c r="G41" i="12"/>
  <c r="F43" i="11"/>
  <c r="F41" i="6" l="1"/>
  <c r="G42" i="6" s="1"/>
  <c r="E42" i="6" s="1"/>
  <c r="G42" i="12"/>
  <c r="F44" i="11"/>
  <c r="H42" i="6" l="1"/>
  <c r="G43" i="12"/>
  <c r="F45" i="11"/>
  <c r="F42" i="6" l="1"/>
  <c r="G43" i="6" s="1"/>
  <c r="E43" i="6" s="1"/>
  <c r="G44" i="12"/>
  <c r="F46" i="11"/>
  <c r="H43" i="6" l="1"/>
  <c r="G45" i="12"/>
  <c r="F47" i="11"/>
  <c r="F43" i="6" l="1"/>
  <c r="G44" i="6" s="1"/>
  <c r="E44" i="6" s="1"/>
  <c r="G46" i="12"/>
  <c r="F48" i="11"/>
  <c r="H44" i="6" l="1"/>
  <c r="G47" i="12"/>
  <c r="F49" i="11"/>
  <c r="F44" i="6" l="1"/>
  <c r="G45" i="6" s="1"/>
  <c r="E45" i="6" s="1"/>
  <c r="G48" i="12"/>
  <c r="F50" i="11"/>
  <c r="H45" i="6" l="1"/>
  <c r="G49" i="12"/>
  <c r="F51" i="11"/>
  <c r="F45" i="6" l="1"/>
  <c r="G46" i="6" s="1"/>
  <c r="E46" i="6" s="1"/>
  <c r="G50" i="12"/>
  <c r="F52" i="11"/>
  <c r="H46" i="6" l="1"/>
  <c r="G51" i="12"/>
  <c r="F53" i="11"/>
  <c r="F46" i="6" l="1"/>
  <c r="G47" i="6" s="1"/>
  <c r="E47" i="6" s="1"/>
  <c r="G52" i="12"/>
  <c r="F54" i="11"/>
  <c r="H47" i="6" l="1"/>
  <c r="G53" i="12"/>
  <c r="F55" i="11"/>
  <c r="F47" i="6" l="1"/>
  <c r="G48" i="6" s="1"/>
  <c r="E48" i="6" s="1"/>
  <c r="G54" i="12"/>
  <c r="F56" i="11"/>
  <c r="H48" i="6" l="1"/>
  <c r="G55" i="12"/>
  <c r="F57" i="11"/>
  <c r="F48" i="6" l="1"/>
  <c r="G49" i="6" s="1"/>
  <c r="E49" i="6" s="1"/>
  <c r="G56" i="12"/>
  <c r="F58" i="11"/>
  <c r="H49" i="6" l="1"/>
  <c r="G57" i="12"/>
  <c r="F59" i="11"/>
  <c r="F49" i="6" l="1"/>
  <c r="G50" i="6" s="1"/>
  <c r="E50" i="6" s="1"/>
  <c r="G58" i="12"/>
  <c r="F60" i="11"/>
  <c r="H50" i="6" l="1"/>
  <c r="G59" i="12"/>
  <c r="F61" i="11"/>
  <c r="F50" i="6" l="1"/>
  <c r="G51" i="6" s="1"/>
  <c r="E51" i="6" s="1"/>
  <c r="G60" i="12"/>
  <c r="F62" i="11"/>
  <c r="H51" i="6" l="1"/>
  <c r="G61" i="12"/>
  <c r="F63" i="11"/>
  <c r="F51" i="6" l="1"/>
  <c r="G52" i="6" s="1"/>
  <c r="E52" i="6" s="1"/>
  <c r="G62" i="12"/>
  <c r="F64" i="11"/>
  <c r="H52" i="6" l="1"/>
  <c r="G63" i="12"/>
  <c r="F65" i="11"/>
  <c r="F52" i="6" l="1"/>
  <c r="G53" i="6" s="1"/>
  <c r="E53" i="6" s="1"/>
  <c r="G64" i="12"/>
  <c r="F66" i="11"/>
  <c r="H53" i="6" l="1"/>
  <c r="G65" i="12"/>
  <c r="F67" i="11"/>
  <c r="F53" i="6" l="1"/>
  <c r="G54" i="6" s="1"/>
  <c r="E54" i="6" s="1"/>
  <c r="G66" i="12"/>
  <c r="F68" i="11"/>
  <c r="H54" i="6" l="1"/>
  <c r="G67" i="12"/>
  <c r="F69" i="11"/>
  <c r="F54" i="6" l="1"/>
  <c r="G55" i="6" s="1"/>
  <c r="E55" i="6" s="1"/>
  <c r="G68" i="12"/>
  <c r="F70" i="11"/>
  <c r="H55" i="6" l="1"/>
  <c r="G69" i="12"/>
  <c r="F71" i="11"/>
  <c r="F55" i="6" l="1"/>
  <c r="G56" i="6" s="1"/>
  <c r="E56" i="6" s="1"/>
  <c r="G70" i="12"/>
  <c r="F72" i="11"/>
  <c r="H56" i="6" l="1"/>
  <c r="G71" i="12"/>
  <c r="F73" i="11"/>
  <c r="F56" i="6" l="1"/>
  <c r="G57" i="6" s="1"/>
  <c r="E57" i="6" s="1"/>
  <c r="G72" i="12"/>
  <c r="F74" i="11"/>
  <c r="H57" i="6" l="1"/>
  <c r="G73" i="12"/>
  <c r="F75" i="11"/>
  <c r="F57" i="6" l="1"/>
  <c r="G58" i="6" s="1"/>
  <c r="E58" i="6" s="1"/>
  <c r="G74" i="12"/>
  <c r="F76" i="11"/>
  <c r="H58" i="6" l="1"/>
  <c r="G75" i="12"/>
  <c r="F77" i="11"/>
  <c r="F58" i="6" l="1"/>
  <c r="G59" i="6" s="1"/>
  <c r="E59" i="6" s="1"/>
  <c r="G76" i="12"/>
  <c r="F78" i="11"/>
  <c r="H59" i="6" l="1"/>
  <c r="G77" i="12"/>
  <c r="F79" i="11"/>
  <c r="F59" i="6" l="1"/>
  <c r="G60" i="6" s="1"/>
  <c r="E60" i="6" s="1"/>
  <c r="G78" i="12"/>
  <c r="F80" i="11"/>
  <c r="H60" i="6" l="1"/>
  <c r="G79" i="12"/>
  <c r="F81" i="11"/>
  <c r="F60" i="6" l="1"/>
  <c r="G61" i="6" s="1"/>
  <c r="E61" i="6" s="1"/>
  <c r="G80" i="12"/>
  <c r="F82" i="11"/>
  <c r="E85" i="9"/>
  <c r="E84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6" i="9"/>
  <c r="C85" i="9"/>
  <c r="C81" i="9"/>
  <c r="C77" i="9"/>
  <c r="C69" i="9"/>
  <c r="C65" i="9"/>
  <c r="C61" i="9"/>
  <c r="C57" i="9"/>
  <c r="C53" i="9"/>
  <c r="C17" i="9"/>
  <c r="C13" i="9"/>
  <c r="C9" i="9"/>
  <c r="C5" i="9"/>
  <c r="C5" i="1"/>
  <c r="C17" i="1"/>
  <c r="C9" i="1"/>
  <c r="C13" i="1"/>
  <c r="C85" i="1"/>
  <c r="C81" i="1"/>
  <c r="C77" i="1"/>
  <c r="C69" i="1"/>
  <c r="C57" i="1"/>
  <c r="C61" i="1"/>
  <c r="C65" i="1"/>
  <c r="C53" i="1"/>
  <c r="H61" i="6" l="1"/>
  <c r="G81" i="12"/>
  <c r="F83" i="11"/>
  <c r="F61" i="6" l="1"/>
  <c r="G62" i="6" s="1"/>
  <c r="E62" i="6" s="1"/>
  <c r="G82" i="12"/>
  <c r="F84" i="11"/>
  <c r="H62" i="6" l="1"/>
  <c r="G83" i="12"/>
  <c r="F85" i="11"/>
  <c r="I4" i="11" s="1"/>
  <c r="F62" i="6" l="1"/>
  <c r="G63" i="6" s="1"/>
  <c r="E63" i="6" s="1"/>
  <c r="G84" i="12"/>
  <c r="H63" i="6" l="1"/>
  <c r="G85" i="12"/>
  <c r="F63" i="6" l="1"/>
  <c r="G64" i="6" s="1"/>
  <c r="E64" i="6" s="1"/>
  <c r="H64" i="6" l="1"/>
  <c r="F64" i="6" l="1"/>
  <c r="G65" i="6" s="1"/>
  <c r="E65" i="6" s="1"/>
  <c r="H65" i="6" l="1"/>
  <c r="F65" i="6" l="1"/>
  <c r="G66" i="6" s="1"/>
  <c r="E66" i="6" s="1"/>
  <c r="H66" i="6" l="1"/>
  <c r="F66" i="6" l="1"/>
  <c r="G67" i="6" s="1"/>
  <c r="E67" i="6" s="1"/>
  <c r="H67" i="6" l="1"/>
  <c r="F67" i="6" l="1"/>
  <c r="G68" i="6" s="1"/>
  <c r="E68" i="6" s="1"/>
  <c r="H68" i="6" l="1"/>
  <c r="F68" i="6" l="1"/>
  <c r="G69" i="6" s="1"/>
  <c r="E69" i="6" s="1"/>
  <c r="H69" i="6" l="1"/>
  <c r="F69" i="6" l="1"/>
  <c r="G70" i="6" s="1"/>
  <c r="E70" i="6" s="1"/>
  <c r="H70" i="6" l="1"/>
  <c r="F70" i="6" l="1"/>
  <c r="G71" i="6" s="1"/>
  <c r="E71" i="6" s="1"/>
  <c r="H71" i="6" l="1"/>
  <c r="F71" i="6" l="1"/>
  <c r="G72" i="6" s="1"/>
  <c r="E72" i="6" s="1"/>
  <c r="H72" i="6" l="1"/>
  <c r="F72" i="6" l="1"/>
  <c r="G73" i="6" s="1"/>
  <c r="E73" i="6" s="1"/>
  <c r="H73" i="6" l="1"/>
  <c r="F73" i="6" l="1"/>
  <c r="G74" i="6" s="1"/>
  <c r="E74" i="6" s="1"/>
  <c r="H74" i="6" l="1"/>
  <c r="F74" i="6" l="1"/>
  <c r="G75" i="6" s="1"/>
  <c r="E75" i="6" s="1"/>
  <c r="H75" i="6" l="1"/>
  <c r="F75" i="6" l="1"/>
  <c r="G76" i="6" s="1"/>
  <c r="E76" i="6" s="1"/>
  <c r="H76" i="6" l="1"/>
  <c r="F76" i="6" l="1"/>
  <c r="G77" i="6" s="1"/>
  <c r="E77" i="6" s="1"/>
  <c r="H77" i="6" l="1"/>
  <c r="F77" i="6" l="1"/>
  <c r="G78" i="6" s="1"/>
  <c r="E78" i="6" s="1"/>
  <c r="H78" i="6" l="1"/>
  <c r="F78" i="6" l="1"/>
  <c r="G79" i="6" s="1"/>
  <c r="E79" i="6" s="1"/>
  <c r="H79" i="6" l="1"/>
  <c r="F79" i="6" l="1"/>
  <c r="G80" i="6" s="1"/>
  <c r="E80" i="6" s="1"/>
  <c r="H80" i="6" l="1"/>
  <c r="F80" i="6" l="1"/>
  <c r="G81" i="6" s="1"/>
  <c r="E81" i="6" s="1"/>
  <c r="H81" i="6" l="1"/>
  <c r="F81" i="6" l="1"/>
  <c r="G82" i="6" s="1"/>
  <c r="E82" i="6" s="1"/>
  <c r="H82" i="6" l="1"/>
  <c r="F82" i="6" l="1"/>
  <c r="G83" i="6" s="1"/>
  <c r="E83" i="6" s="1"/>
  <c r="H83" i="6" l="1"/>
  <c r="F83" i="6" l="1"/>
  <c r="G84" i="6" s="1"/>
  <c r="E84" i="6" s="1"/>
  <c r="H84" i="6" l="1"/>
  <c r="F84" i="6" l="1"/>
  <c r="G85" i="6" s="1"/>
  <c r="E85" i="6" s="1"/>
  <c r="H85" i="6" l="1"/>
  <c r="K4" i="6" s="1"/>
  <c r="F85" i="6"/>
  <c r="G89" i="6" s="1"/>
  <c r="G86" i="6" l="1"/>
  <c r="G87" i="6"/>
  <c r="G88" i="6"/>
  <c r="I7" i="7"/>
  <c r="H11" i="7"/>
  <c r="I11" i="7" s="1"/>
  <c r="E11" i="7"/>
  <c r="G11" i="7" s="1"/>
  <c r="F11" i="7" l="1"/>
  <c r="H12" i="7" s="1"/>
  <c r="I12" i="7" s="1"/>
  <c r="E12" i="7" l="1"/>
  <c r="G12" i="7" s="1"/>
  <c r="F12" i="7" l="1"/>
  <c r="H13" i="7" l="1"/>
  <c r="I13" i="7" s="1"/>
  <c r="E13" i="7"/>
  <c r="G13" i="7" l="1"/>
  <c r="F13" i="7"/>
  <c r="H14" i="7" l="1"/>
  <c r="I14" i="7" s="1"/>
  <c r="E14" i="7"/>
  <c r="G14" i="7" l="1"/>
  <c r="F14" i="7"/>
  <c r="E15" i="7" s="1"/>
  <c r="H15" i="7" l="1"/>
  <c r="I15" i="7" s="1"/>
  <c r="F15" i="7"/>
  <c r="G15" i="7"/>
  <c r="H16" i="7" l="1"/>
  <c r="I16" i="7" s="1"/>
  <c r="E16" i="7"/>
  <c r="G16" i="7" l="1"/>
  <c r="F16" i="7"/>
  <c r="H17" i="7" s="1"/>
  <c r="I17" i="7" s="1"/>
  <c r="E17" i="7" l="1"/>
  <c r="G17" i="7" s="1"/>
  <c r="F17" i="7" l="1"/>
  <c r="H18" i="7" s="1"/>
  <c r="I18" i="7" s="1"/>
  <c r="E18" i="7" l="1"/>
  <c r="G18" i="7" s="1"/>
  <c r="F18" i="7" l="1"/>
  <c r="H19" i="7" s="1"/>
  <c r="I19" i="7" s="1"/>
  <c r="E19" i="7" l="1"/>
  <c r="G19" i="7" s="1"/>
  <c r="F19" i="7" l="1"/>
  <c r="H20" i="7" s="1"/>
  <c r="I20" i="7" s="1"/>
  <c r="E20" i="7" l="1"/>
  <c r="F20" i="7" s="1"/>
  <c r="H21" i="7" s="1"/>
  <c r="I21" i="7" s="1"/>
  <c r="E21" i="7" l="1"/>
  <c r="G21" i="7" s="1"/>
  <c r="G20" i="7"/>
  <c r="F21" i="7" l="1"/>
  <c r="H22" i="7" s="1"/>
  <c r="I22" i="7" s="1"/>
  <c r="E22" i="7" l="1"/>
  <c r="G22" i="7" s="1"/>
  <c r="F22" i="7" l="1"/>
  <c r="H23" i="7" s="1"/>
  <c r="I23" i="7" s="1"/>
  <c r="E23" i="7" l="1"/>
  <c r="F23" i="7" s="1"/>
  <c r="H24" i="7" s="1"/>
  <c r="I24" i="7" s="1"/>
  <c r="E24" i="7" l="1"/>
  <c r="G24" i="7" s="1"/>
  <c r="G23" i="7"/>
  <c r="F24" i="7" l="1"/>
  <c r="H25" i="7" s="1"/>
  <c r="I25" i="7" s="1"/>
  <c r="E25" i="7" l="1"/>
  <c r="G25" i="7" s="1"/>
  <c r="F25" i="7" l="1"/>
  <c r="H26" i="7" s="1"/>
  <c r="I26" i="7" s="1"/>
  <c r="E26" i="7" l="1"/>
  <c r="G26" i="7" s="1"/>
  <c r="F26" i="7" l="1"/>
  <c r="H27" i="7" s="1"/>
  <c r="I27" i="7" s="1"/>
  <c r="E27" i="7" l="1"/>
  <c r="G27" i="7" s="1"/>
  <c r="F27" i="7" l="1"/>
  <c r="H28" i="7" s="1"/>
  <c r="I28" i="7" s="1"/>
  <c r="E28" i="7" l="1"/>
  <c r="F28" i="7" s="1"/>
  <c r="H29" i="7" s="1"/>
  <c r="I29" i="7" s="1"/>
  <c r="G28" i="7" l="1"/>
  <c r="E29" i="7"/>
  <c r="F29" i="7" l="1"/>
  <c r="H30" i="7" s="1"/>
  <c r="I30" i="7" s="1"/>
  <c r="G29" i="7"/>
  <c r="E30" i="7" l="1"/>
  <c r="F30" i="7" l="1"/>
  <c r="H31" i="7" s="1"/>
  <c r="I31" i="7" s="1"/>
  <c r="G30" i="7"/>
  <c r="E31" i="7" l="1"/>
  <c r="G31" i="7" s="1"/>
  <c r="F31" i="7" l="1"/>
  <c r="H32" i="7" l="1"/>
  <c r="I32" i="7" s="1"/>
  <c r="E32" i="7"/>
  <c r="G32" i="7" l="1"/>
  <c r="F32" i="7"/>
  <c r="E33" i="7" s="1"/>
  <c r="H33" i="7" l="1"/>
  <c r="I33" i="7" s="1"/>
  <c r="F33" i="7"/>
  <c r="G33" i="7"/>
  <c r="H34" i="7" l="1"/>
  <c r="I34" i="7" s="1"/>
  <c r="E34" i="7"/>
  <c r="F34" i="7" l="1"/>
  <c r="G34" i="7"/>
  <c r="H35" i="7" l="1"/>
  <c r="I35" i="7" s="1"/>
  <c r="E35" i="7"/>
  <c r="G35" i="7" l="1"/>
  <c r="F35" i="7"/>
  <c r="H36" i="7" s="1"/>
  <c r="I36" i="7" s="1"/>
  <c r="E36" i="7" l="1"/>
  <c r="F36" i="7" l="1"/>
  <c r="E37" i="7" s="1"/>
  <c r="G36" i="7"/>
  <c r="H37" i="7" l="1"/>
  <c r="I37" i="7" s="1"/>
  <c r="G37" i="7"/>
  <c r="F37" i="7"/>
  <c r="H38" i="7" s="1"/>
  <c r="I38" i="7" s="1"/>
  <c r="E38" i="7" l="1"/>
  <c r="G38" i="7" s="1"/>
  <c r="F38" i="7" l="1"/>
  <c r="E39" i="7" s="1"/>
  <c r="F39" i="7" s="1"/>
  <c r="H40" i="7" s="1"/>
  <c r="I40" i="7" s="1"/>
  <c r="G39" i="7" l="1"/>
  <c r="H39" i="7"/>
  <c r="I39" i="7" s="1"/>
  <c r="E40" i="7"/>
  <c r="F40" i="7" s="1"/>
  <c r="H41" i="7" s="1"/>
  <c r="I41" i="7" s="1"/>
  <c r="G40" i="7" l="1"/>
  <c r="E41" i="7"/>
  <c r="F41" i="7" l="1"/>
  <c r="H42" i="7" s="1"/>
  <c r="I42" i="7" s="1"/>
  <c r="G41" i="7"/>
  <c r="E42" i="7" l="1"/>
  <c r="F42" i="7" s="1"/>
  <c r="G42" i="7" l="1"/>
  <c r="H43" i="7"/>
  <c r="I43" i="7" s="1"/>
  <c r="E43" i="7"/>
  <c r="G43" i="7" l="1"/>
  <c r="F43" i="7"/>
  <c r="E44" i="7" l="1"/>
  <c r="H44" i="7"/>
  <c r="I44" i="7" s="1"/>
  <c r="F44" i="7" l="1"/>
  <c r="H45" i="7" s="1"/>
  <c r="I45" i="7" s="1"/>
  <c r="G44" i="7"/>
  <c r="E45" i="7" l="1"/>
  <c r="F45" i="7" s="1"/>
  <c r="H46" i="7" s="1"/>
  <c r="I46" i="7" s="1"/>
  <c r="G45" i="7" l="1"/>
  <c r="E46" i="7"/>
  <c r="G46" i="7" l="1"/>
  <c r="F46" i="7"/>
  <c r="H47" i="7" s="1"/>
  <c r="I47" i="7" s="1"/>
  <c r="E47" i="7" l="1"/>
  <c r="G47" i="7" s="1"/>
  <c r="F47" i="7" l="1"/>
  <c r="E48" i="7" s="1"/>
  <c r="G48" i="7" s="1"/>
  <c r="F48" i="7" l="1"/>
  <c r="E49" i="7" s="1"/>
  <c r="G49" i="7" s="1"/>
  <c r="H48" i="7"/>
  <c r="I48" i="7" s="1"/>
  <c r="F49" i="7" l="1"/>
  <c r="H50" i="7" s="1"/>
  <c r="I50" i="7" s="1"/>
  <c r="H49" i="7"/>
  <c r="I49" i="7" s="1"/>
  <c r="E50" i="7" l="1"/>
  <c r="G50" i="7" s="1"/>
  <c r="F50" i="7" l="1"/>
  <c r="H51" i="7" s="1"/>
  <c r="I51" i="7" s="1"/>
  <c r="E51" i="7" l="1"/>
  <c r="F51" i="7" s="1"/>
  <c r="E52" i="7" l="1"/>
  <c r="G52" i="7" s="1"/>
  <c r="H52" i="7"/>
  <c r="I52" i="7" s="1"/>
  <c r="G51" i="7"/>
  <c r="F52" i="7" l="1"/>
  <c r="H53" i="7" s="1"/>
  <c r="I53" i="7" s="1"/>
  <c r="E53" i="7" l="1"/>
  <c r="F53" i="7" s="1"/>
  <c r="H54" i="7" s="1"/>
  <c r="I54" i="7" s="1"/>
  <c r="G53" i="7" l="1"/>
  <c r="E54" i="7"/>
  <c r="G54" i="7" s="1"/>
  <c r="F54" i="7" l="1"/>
  <c r="H55" i="7" s="1"/>
  <c r="I55" i="7" s="1"/>
  <c r="E55" i="7" l="1"/>
  <c r="F55" i="7" s="1"/>
  <c r="H56" i="7" s="1"/>
  <c r="I56" i="7" s="1"/>
  <c r="G55" i="7" l="1"/>
  <c r="E56" i="7"/>
  <c r="F56" i="7" l="1"/>
  <c r="H57" i="7" s="1"/>
  <c r="I57" i="7" s="1"/>
  <c r="G56" i="7"/>
  <c r="E57" i="7" l="1"/>
  <c r="F57" i="7" s="1"/>
  <c r="H58" i="7" l="1"/>
  <c r="I58" i="7" s="1"/>
  <c r="E58" i="7"/>
  <c r="G58" i="7" s="1"/>
  <c r="G57" i="7"/>
  <c r="F58" i="7" l="1"/>
  <c r="H59" i="7" s="1"/>
  <c r="I59" i="7" s="1"/>
  <c r="E59" i="7" l="1"/>
  <c r="F59" i="7" s="1"/>
  <c r="E60" i="7" s="1"/>
  <c r="F60" i="7" s="1"/>
  <c r="H61" i="7" s="1"/>
  <c r="I61" i="7" s="1"/>
  <c r="G60" i="7" l="1"/>
  <c r="H60" i="7"/>
  <c r="I60" i="7" s="1"/>
  <c r="G59" i="7"/>
  <c r="E61" i="7"/>
  <c r="G61" i="7" s="1"/>
  <c r="F61" i="7" l="1"/>
  <c r="E62" i="7" s="1"/>
  <c r="H62" i="7" l="1"/>
  <c r="I62" i="7" s="1"/>
  <c r="G62" i="7"/>
  <c r="F62" i="7"/>
  <c r="E63" i="7" s="1"/>
  <c r="G63" i="7" s="1"/>
  <c r="F63" i="7" l="1"/>
  <c r="H64" i="7" s="1"/>
  <c r="I64" i="7" s="1"/>
  <c r="H63" i="7"/>
  <c r="I63" i="7" s="1"/>
  <c r="E64" i="7" l="1"/>
  <c r="F64" i="7" s="1"/>
  <c r="G64" i="7" l="1"/>
  <c r="H65" i="7"/>
  <c r="I65" i="7" s="1"/>
  <c r="E65" i="7"/>
  <c r="G65" i="7" l="1"/>
  <c r="F65" i="7"/>
  <c r="H66" i="7" s="1"/>
  <c r="I66" i="7" s="1"/>
  <c r="E66" i="7" l="1"/>
  <c r="F66" i="7" s="1"/>
  <c r="G66" i="7" l="1"/>
  <c r="H67" i="7"/>
  <c r="I67" i="7" s="1"/>
  <c r="E67" i="7"/>
  <c r="G67" i="7" l="1"/>
  <c r="F67" i="7"/>
  <c r="H68" i="7" s="1"/>
  <c r="I68" i="7" s="1"/>
  <c r="E68" i="7" l="1"/>
  <c r="G68" i="7" s="1"/>
  <c r="F68" i="7" l="1"/>
  <c r="H69" i="7" s="1"/>
  <c r="I69" i="7" s="1"/>
  <c r="E69" i="7" l="1"/>
  <c r="F69" i="7" l="1"/>
  <c r="G69" i="7"/>
  <c r="H70" i="7" l="1"/>
  <c r="I70" i="7" s="1"/>
  <c r="E70" i="7"/>
  <c r="G70" i="7" l="1"/>
  <c r="F70" i="7"/>
  <c r="E71" i="7" l="1"/>
  <c r="H71" i="7"/>
  <c r="I71" i="7" s="1"/>
  <c r="F71" i="7" l="1"/>
  <c r="H72" i="7" s="1"/>
  <c r="I72" i="7" s="1"/>
  <c r="G71" i="7"/>
  <c r="E72" i="7" l="1"/>
  <c r="G72" i="7" s="1"/>
  <c r="F72" i="7" l="1"/>
  <c r="H73" i="7" l="1"/>
  <c r="I73" i="7" s="1"/>
  <c r="E73" i="7"/>
  <c r="G73" i="7" l="1"/>
  <c r="F73" i="7"/>
  <c r="H74" i="7" s="1"/>
  <c r="I74" i="7" s="1"/>
  <c r="E74" i="7" l="1"/>
  <c r="F74" i="7" s="1"/>
  <c r="G74" i="7" l="1"/>
  <c r="H75" i="7"/>
  <c r="I75" i="7" s="1"/>
  <c r="E75" i="7"/>
  <c r="G75" i="7" l="1"/>
  <c r="F75" i="7"/>
  <c r="H76" i="7" l="1"/>
  <c r="I76" i="7" s="1"/>
  <c r="E76" i="7"/>
  <c r="G76" i="7" l="1"/>
  <c r="F76" i="7"/>
  <c r="H77" i="7" l="1"/>
  <c r="I77" i="7" s="1"/>
  <c r="E77" i="7"/>
  <c r="G77" i="7" l="1"/>
  <c r="F77" i="7"/>
  <c r="H78" i="7" l="1"/>
  <c r="I78" i="7" s="1"/>
  <c r="E78" i="7"/>
  <c r="G78" i="7" l="1"/>
  <c r="F78" i="7"/>
  <c r="H79" i="7" l="1"/>
  <c r="I79" i="7" s="1"/>
  <c r="E79" i="7"/>
  <c r="F79" i="7" l="1"/>
  <c r="H80" i="7" s="1"/>
  <c r="I80" i="7" s="1"/>
  <c r="G79" i="7"/>
  <c r="E80" i="7" l="1"/>
  <c r="F80" i="7" s="1"/>
  <c r="G80" i="7" l="1"/>
  <c r="H81" i="7"/>
  <c r="I81" i="7" s="1"/>
  <c r="E81" i="7"/>
  <c r="G81" i="7" l="1"/>
  <c r="F81" i="7"/>
  <c r="H82" i="7" l="1"/>
  <c r="I82" i="7" s="1"/>
  <c r="E82" i="7"/>
  <c r="F82" i="7" l="1"/>
  <c r="G82" i="7"/>
  <c r="E83" i="7" l="1"/>
  <c r="H83" i="7"/>
  <c r="I83" i="7" s="1"/>
  <c r="G83" i="7" l="1"/>
  <c r="F83" i="7"/>
  <c r="H84" i="7" s="1"/>
  <c r="I84" i="7" s="1"/>
  <c r="E84" i="7" l="1"/>
  <c r="F84" i="7" s="1"/>
  <c r="H85" i="7" s="1"/>
  <c r="I85" i="7" s="1"/>
  <c r="L5" i="7" s="1"/>
  <c r="G84" i="7" l="1"/>
  <c r="E85" i="7"/>
  <c r="F85" i="7" l="1"/>
  <c r="G85" i="7"/>
</calcChain>
</file>

<file path=xl/sharedStrings.xml><?xml version="1.0" encoding="utf-8"?>
<sst xmlns="http://schemas.openxmlformats.org/spreadsheetml/2006/main" count="154" uniqueCount="61">
  <si>
    <t>Year</t>
  </si>
  <si>
    <t>Quarter</t>
  </si>
  <si>
    <t>Sales ($M)</t>
  </si>
  <si>
    <t>Annual Sales ($M)</t>
  </si>
  <si>
    <t>Forecast</t>
  </si>
  <si>
    <t>RMSE</t>
  </si>
  <si>
    <t>Quarterly Forecast</t>
  </si>
  <si>
    <t>Quarterly Forecast Error</t>
  </si>
  <si>
    <t>alpha=</t>
  </si>
  <si>
    <t>Optimized RMSE =</t>
  </si>
  <si>
    <t>Time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</si>
  <si>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</si>
  <si>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</si>
  <si>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</si>
  <si>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</si>
  <si>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</si>
  <si>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</si>
  <si>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</si>
  <si>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</si>
  <si>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</si>
  <si>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</si>
  <si>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</si>
  <si>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</si>
  <si>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</si>
  <si>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</si>
  <si>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</si>
  <si>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</si>
  <si>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</si>
  <si>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</si>
  <si>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</si>
  <si>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</si>
  <si>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</si>
  <si>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</si>
  <si>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</si>
  <si>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</si>
  <si>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</si>
  <si>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</si>
  <si>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Sales ($M)</t>
  </si>
  <si>
    <t>Residuals</t>
  </si>
  <si>
    <t>Standard Residuals</t>
  </si>
  <si>
    <t>Outliers</t>
  </si>
  <si>
    <t>RMSE=</t>
  </si>
  <si>
    <t>Q1</t>
  </si>
  <si>
    <t>Q2</t>
  </si>
  <si>
    <t>Q3</t>
  </si>
  <si>
    <t>Error</t>
  </si>
  <si>
    <t>L</t>
  </si>
  <si>
    <t>B</t>
  </si>
  <si>
    <t>Forecast Error</t>
  </si>
  <si>
    <t>beta=</t>
  </si>
  <si>
    <t>m</t>
  </si>
  <si>
    <t>`</t>
  </si>
  <si>
    <t>gama</t>
  </si>
  <si>
    <t>S</t>
  </si>
  <si>
    <t>Gamma</t>
  </si>
  <si>
    <t>M</t>
  </si>
  <si>
    <t>Sum of Annual Sales ($M)</t>
  </si>
  <si>
    <t>Row Labels</t>
  </si>
  <si>
    <t>(blank)</t>
  </si>
  <si>
    <t>Grand Total</t>
  </si>
  <si>
    <t>y=-246.4945726+57.81823924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</si>
</sst>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0.0"/>
    <numFmt numFmtId="166" formatCode="0.000"/>
    <numFmt numFmtId="167" formatCode="0.0000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Calibri (Body)"/>
    </font>
    <font>
      <sz val="14"/>
      <color theme="1"/>
      <name val="Calibri (Body)"/>
    </font>
    <font>
      <b/>
      <sz val="16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 (Body)"/>
    </font>
    <font>
      <sz val="16"/>
      <color theme="1"/>
      <name val="Calibri (Body)"/>
    </font>
    <font>
      <b/>
      <sz val="16"/>
      <color rgb="FF000000"/>
      <name val="Calibri (Body)"/>
    </font>
    <font>
      <b/>
      <sz val="16"/>
      <color theme="1"/>
      <name val="Calibri (Body)"/>
    </font>
    <font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4B3D5"/>
        <bgColor indexed="64"/>
      </patternFill>
    </fill>
    <fill>
      <patternFill patternType="solid">
        <fgColor rgb="FF566D9A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3" fillId="0" borderId="11" applyNumberFormat="0" applyFill="0" applyAlignment="0" applyProtection="0"/>
    <xf numFmtId="0" fontId="1" fillId="7" borderId="0" applyNumberFormat="0" applyBorder="0" applyAlignment="0" applyProtection="0"/>
  </cellStyleXfs>
  <cellXfs count="11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4" fillId="0" borderId="2" xfId="0" applyFont="1" applyBorder="1"/>
    <xf numFmtId="0" fontId="4" fillId="2" borderId="2" xfId="0" applyFont="1" applyFill="1" applyBorder="1"/>
    <xf numFmtId="0" fontId="4" fillId="3" borderId="2" xfId="0" applyFont="1" applyFill="1" applyBorder="1"/>
    <xf numFmtId="44" fontId="4" fillId="0" borderId="2" xfId="1" applyFont="1" applyBorder="1"/>
    <xf numFmtId="44" fontId="4" fillId="2" borderId="2" xfId="1" applyFont="1" applyFill="1" applyBorder="1"/>
    <xf numFmtId="44" fontId="4" fillId="3" borderId="2" xfId="1" applyFont="1" applyFill="1" applyBorder="1"/>
    <xf numFmtId="44" fontId="3" fillId="0" borderId="0" xfId="1" applyFont="1"/>
    <xf numFmtId="0" fontId="8" fillId="2" borderId="2" xfId="0" applyFont="1" applyFill="1" applyBorder="1"/>
    <xf numFmtId="0" fontId="8" fillId="3" borderId="2" xfId="0" applyFont="1" applyFill="1" applyBorder="1"/>
    <xf numFmtId="0" fontId="9" fillId="2" borderId="2" xfId="0" applyFont="1" applyFill="1" applyBorder="1"/>
    <xf numFmtId="0" fontId="9" fillId="3" borderId="2" xfId="0" applyFont="1" applyFill="1" applyBorder="1"/>
    <xf numFmtId="0" fontId="9" fillId="0" borderId="0" xfId="0" applyFont="1"/>
    <xf numFmtId="8" fontId="8" fillId="2" borderId="2" xfId="0" applyNumberFormat="1" applyFont="1" applyFill="1" applyBorder="1"/>
    <xf numFmtId="44" fontId="8" fillId="2" borderId="2" xfId="1" applyFont="1" applyFill="1" applyBorder="1"/>
    <xf numFmtId="44" fontId="9" fillId="2" borderId="2" xfId="1" applyFont="1" applyFill="1" applyBorder="1"/>
    <xf numFmtId="8" fontId="8" fillId="3" borderId="2" xfId="0" applyNumberFormat="1" applyFont="1" applyFill="1" applyBorder="1"/>
    <xf numFmtId="44" fontId="8" fillId="3" borderId="2" xfId="1" applyFont="1" applyFill="1" applyBorder="1"/>
    <xf numFmtId="44" fontId="9" fillId="3" borderId="2" xfId="1" applyFont="1" applyFill="1" applyBorder="1"/>
    <xf numFmtId="164" fontId="9" fillId="2" borderId="2" xfId="1" applyNumberFormat="1" applyFont="1" applyFill="1" applyBorder="1"/>
    <xf numFmtId="164" fontId="9" fillId="3" borderId="2" xfId="1" applyNumberFormat="1" applyFont="1" applyFill="1" applyBorder="1"/>
    <xf numFmtId="44" fontId="9" fillId="0" borderId="0" xfId="1" applyFont="1"/>
    <xf numFmtId="44" fontId="2" fillId="0" borderId="0" xfId="1" applyFont="1"/>
    <xf numFmtId="44" fontId="2" fillId="0" borderId="0" xfId="0" applyNumberFormat="1" applyFont="1"/>
    <xf numFmtId="0" fontId="3" fillId="4" borderId="0" xfId="0" applyFont="1" applyFill="1"/>
    <xf numFmtId="0" fontId="9" fillId="4" borderId="2" xfId="0" applyFont="1" applyFill="1" applyBorder="1"/>
    <xf numFmtId="0" fontId="8" fillId="4" borderId="2" xfId="0" applyFont="1" applyFill="1" applyBorder="1"/>
    <xf numFmtId="164" fontId="9" fillId="4" borderId="2" xfId="1" applyNumberFormat="1" applyFont="1" applyFill="1" applyBorder="1"/>
    <xf numFmtId="44" fontId="9" fillId="4" borderId="2" xfId="1" applyFont="1" applyFill="1" applyBorder="1"/>
    <xf numFmtId="44" fontId="2" fillId="4" borderId="0" xfId="1" applyFont="1" applyFill="1"/>
    <xf numFmtId="164" fontId="2" fillId="4" borderId="0" xfId="1" applyNumberFormat="1" applyFont="1" applyFill="1"/>
    <xf numFmtId="0" fontId="4" fillId="0" borderId="3" xfId="0" applyFont="1" applyBorder="1"/>
    <xf numFmtId="0" fontId="0" fillId="0" borderId="4" xfId="0" applyBorder="1"/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Continuous"/>
    </xf>
    <xf numFmtId="0" fontId="0" fillId="4" borderId="0" xfId="0" applyFill="1"/>
    <xf numFmtId="0" fontId="0" fillId="4" borderId="4" xfId="0" applyFill="1" applyBorder="1"/>
    <xf numFmtId="0" fontId="9" fillId="2" borderId="7" xfId="0" applyFont="1" applyFill="1" applyBorder="1"/>
    <xf numFmtId="0" fontId="8" fillId="2" borderId="7" xfId="0" applyFont="1" applyFill="1" applyBorder="1"/>
    <xf numFmtId="164" fontId="9" fillId="2" borderId="7" xfId="1" applyNumberFormat="1" applyFont="1" applyFill="1" applyBorder="1"/>
    <xf numFmtId="0" fontId="9" fillId="4" borderId="6" xfId="0" applyFont="1" applyFill="1" applyBorder="1"/>
    <xf numFmtId="0" fontId="8" fillId="4" borderId="6" xfId="0" applyFont="1" applyFill="1" applyBorder="1"/>
    <xf numFmtId="164" fontId="9" fillId="4" borderId="6" xfId="1" applyNumberFormat="1" applyFont="1" applyFill="1" applyBorder="1"/>
    <xf numFmtId="44" fontId="9" fillId="4" borderId="6" xfId="1" applyFont="1" applyFill="1" applyBorder="1"/>
    <xf numFmtId="0" fontId="4" fillId="4" borderId="6" xfId="0" applyFont="1" applyFill="1" applyBorder="1"/>
    <xf numFmtId="44" fontId="2" fillId="0" borderId="0" xfId="1" applyFont="1" applyFill="1" applyBorder="1"/>
    <xf numFmtId="44" fontId="4" fillId="2" borderId="9" xfId="1" applyFont="1" applyFill="1" applyBorder="1"/>
    <xf numFmtId="44" fontId="4" fillId="3" borderId="9" xfId="1" applyFont="1" applyFill="1" applyBorder="1"/>
    <xf numFmtId="44" fontId="8" fillId="2" borderId="9" xfId="1" applyFont="1" applyFill="1" applyBorder="1"/>
    <xf numFmtId="44" fontId="9" fillId="2" borderId="9" xfId="1" applyFont="1" applyFill="1" applyBorder="1"/>
    <xf numFmtId="44" fontId="8" fillId="3" borderId="9" xfId="1" applyFont="1" applyFill="1" applyBorder="1"/>
    <xf numFmtId="44" fontId="9" fillId="3" borderId="9" xfId="1" applyFont="1" applyFill="1" applyBorder="1"/>
    <xf numFmtId="44" fontId="9" fillId="2" borderId="10" xfId="1" applyFont="1" applyFill="1" applyBorder="1"/>
    <xf numFmtId="0" fontId="4" fillId="2" borderId="6" xfId="0" applyFont="1" applyFill="1" applyBorder="1"/>
    <xf numFmtId="0" fontId="11" fillId="4" borderId="6" xfId="0" applyFont="1" applyFill="1" applyBorder="1"/>
    <xf numFmtId="0" fontId="10" fillId="0" borderId="0" xfId="0" applyFont="1" applyAlignment="1">
      <alignment horizontal="center"/>
    </xf>
    <xf numFmtId="0" fontId="7" fillId="4" borderId="0" xfId="0" applyFont="1" applyFill="1"/>
    <xf numFmtId="0" fontId="0" fillId="5" borderId="0" xfId="0" applyFill="1"/>
    <xf numFmtId="0" fontId="0" fillId="5" borderId="4" xfId="0" applyFill="1" applyBorder="1"/>
    <xf numFmtId="0" fontId="12" fillId="0" borderId="0" xfId="0" applyFont="1"/>
    <xf numFmtId="0" fontId="9" fillId="4" borderId="7" xfId="0" applyFont="1" applyFill="1" applyBorder="1"/>
    <xf numFmtId="0" fontId="8" fillId="4" borderId="7" xfId="0" applyFont="1" applyFill="1" applyBorder="1"/>
    <xf numFmtId="164" fontId="9" fillId="4" borderId="7" xfId="1" applyNumberFormat="1" applyFont="1" applyFill="1" applyBorder="1"/>
    <xf numFmtId="44" fontId="6" fillId="0" borderId="0" xfId="0" applyNumberFormat="1" applyFont="1"/>
    <xf numFmtId="44" fontId="5" fillId="0" borderId="0" xfId="0" applyNumberFormat="1" applyFont="1"/>
    <xf numFmtId="44" fontId="9" fillId="4" borderId="10" xfId="1" applyFont="1" applyFill="1" applyBorder="1"/>
    <xf numFmtId="44" fontId="9" fillId="4" borderId="8" xfId="1" applyFont="1" applyFill="1" applyBorder="1"/>
    <xf numFmtId="0" fontId="3" fillId="4" borderId="6" xfId="0" applyFont="1" applyFill="1" applyBorder="1"/>
    <xf numFmtId="44" fontId="6" fillId="4" borderId="6" xfId="0" applyNumberFormat="1" applyFont="1" applyFill="1" applyBorder="1"/>
    <xf numFmtId="44" fontId="5" fillId="4" borderId="0" xfId="0" applyNumberFormat="1" applyFont="1" applyFill="1"/>
    <xf numFmtId="0" fontId="12" fillId="4" borderId="0" xfId="0" applyFont="1" applyFill="1"/>
    <xf numFmtId="44" fontId="2" fillId="4" borderId="0" xfId="0" applyNumberFormat="1" applyFont="1" applyFill="1"/>
    <xf numFmtId="0" fontId="8" fillId="0" borderId="0" xfId="0" applyFont="1"/>
    <xf numFmtId="164" fontId="9" fillId="0" borderId="0" xfId="1" applyNumberFormat="1" applyFont="1" applyFill="1" applyBorder="1"/>
    <xf numFmtId="44" fontId="9" fillId="0" borderId="0" xfId="1" applyFont="1" applyFill="1" applyBorder="1"/>
    <xf numFmtId="0" fontId="11" fillId="0" borderId="0" xfId="0" applyFont="1"/>
    <xf numFmtId="44" fontId="9" fillId="2" borderId="7" xfId="1" applyFont="1" applyFill="1" applyBorder="1"/>
    <xf numFmtId="0" fontId="11" fillId="6" borderId="6" xfId="0" applyFont="1" applyFill="1" applyBorder="1"/>
    <xf numFmtId="0" fontId="8" fillId="6" borderId="6" xfId="0" applyFont="1" applyFill="1" applyBorder="1"/>
    <xf numFmtId="0" fontId="0" fillId="6" borderId="6" xfId="0" applyFill="1" applyBorder="1"/>
    <xf numFmtId="0" fontId="14" fillId="6" borderId="6" xfId="0" applyFont="1" applyFill="1" applyBorder="1"/>
    <xf numFmtId="0" fontId="13" fillId="0" borderId="11" xfId="2"/>
    <xf numFmtId="44" fontId="13" fillId="0" borderId="11" xfId="2" applyNumberFormat="1"/>
    <xf numFmtId="0" fontId="13" fillId="0" borderId="11" xfId="2" applyFill="1"/>
    <xf numFmtId="0" fontId="0" fillId="8" borderId="0" xfId="0" applyFill="1"/>
    <xf numFmtId="0" fontId="9" fillId="8" borderId="6" xfId="0" applyFont="1" applyFill="1" applyBorder="1"/>
    <xf numFmtId="0" fontId="8" fillId="8" borderId="6" xfId="0" applyFont="1" applyFill="1" applyBorder="1"/>
    <xf numFmtId="164" fontId="9" fillId="8" borderId="6" xfId="1" applyNumberFormat="1" applyFont="1" applyFill="1" applyBorder="1"/>
    <xf numFmtId="44" fontId="9" fillId="8" borderId="6" xfId="1" applyFont="1" applyFill="1" applyBorder="1"/>
    <xf numFmtId="0" fontId="0" fillId="8" borderId="6" xfId="0" applyFill="1" applyBorder="1"/>
    <xf numFmtId="0" fontId="15" fillId="7" borderId="2" xfId="3" applyFont="1" applyBorder="1"/>
    <xf numFmtId="164" fontId="15" fillId="7" borderId="2" xfId="3" applyNumberFormat="1" applyFont="1" applyBorder="1"/>
    <xf numFmtId="44" fontId="15" fillId="7" borderId="9" xfId="3" applyNumberFormat="1" applyFont="1" applyBorder="1"/>
    <xf numFmtId="0" fontId="15" fillId="7" borderId="6" xfId="3" applyFont="1" applyBorder="1"/>
    <xf numFmtId="165" fontId="0" fillId="8" borderId="0" xfId="0" applyNumberFormat="1" applyFill="1"/>
    <xf numFmtId="167" fontId="0" fillId="8" borderId="0" xfId="0" applyNumberFormat="1" applyFill="1"/>
    <xf numFmtId="0" fontId="12" fillId="8" borderId="0" xfId="0" applyFont="1" applyFill="1"/>
    <xf numFmtId="166" fontId="12" fillId="8" borderId="0" xfId="0" applyNumberFormat="1" applyFont="1" applyFill="1"/>
    <xf numFmtId="166" fontId="0" fillId="8" borderId="0" xfId="0" applyNumberFormat="1" applyFill="1"/>
    <xf numFmtId="44" fontId="13" fillId="0" borderId="11" xfId="1" applyFont="1" applyBorder="1"/>
    <xf numFmtId="44" fontId="0" fillId="0" borderId="0" xfId="1" applyFont="1"/>
    <xf numFmtId="44" fontId="0" fillId="6" borderId="6" xfId="1" applyFont="1" applyFill="1" applyBorder="1"/>
    <xf numFmtId="44" fontId="15" fillId="7" borderId="6" xfId="1" applyFont="1" applyFill="1" applyBorder="1"/>
    <xf numFmtId="0" fontId="0" fillId="9" borderId="0" xfId="0" applyFill="1"/>
    <xf numFmtId="44" fontId="0" fillId="0" borderId="0" xfId="0" applyNumberFormat="1"/>
    <xf numFmtId="44" fontId="9" fillId="10" borderId="0" xfId="1" applyFont="1" applyFill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4" fontId="0" fillId="8" borderId="6" xfId="1" applyFont="1" applyFill="1" applyBorder="1"/>
    <xf numFmtId="0" fontId="15" fillId="7" borderId="9" xfId="3" applyFont="1" applyBorder="1"/>
  </cellXfs>
  <cellStyles count="4">
    <cellStyle name="40% - Accent2" xfId="3" builtinId="35"/>
    <cellStyle name="Currency" xfId="1" builtinId="4"/>
    <cellStyle name="Heading 1" xfId="2" builtinId="16"/>
    <cellStyle name="Normal" xfId="0" builtinId="0"/>
  </cellStyles>
  <dxfs count="0"/>
  <tableStyles count="0" defaultTableStyle="TableStyleMedium2" defaultPivotStyle="PivotStyleLight16"/>
  <colors>
    <mruColors>
      <color rgb="FF566D9A"/>
      <color rgb="FFA4B3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[Mastercard.xlsx]Sheet2!PivotTable3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Revenue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cat>
            <c:strRef>
              <c:f>Sheet2!$A$2:$A$24</c:f>
              <c:strCache>
                <c:ptCount val="2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(blank)</c:v>
                </c:pt>
              </c:strCache>
            </c:strRef>
          </c:cat>
          <c:val>
            <c:numRef>
              <c:f>Sheet2!$B$2:$B$24</c:f>
              <c:numCache>
                <c:formatCode>"$"#,##0.00</c:formatCode>
                <c:ptCount val="22"/>
                <c:pt idx="0">
                  <c:v>1891.81</c:v>
                </c:pt>
                <c:pt idx="1">
                  <c:v>2230.85</c:v>
                </c:pt>
                <c:pt idx="2">
                  <c:v>2593.33</c:v>
                </c:pt>
                <c:pt idx="3">
                  <c:v>2937.63</c:v>
                </c:pt>
                <c:pt idx="4">
                  <c:v>3236.07</c:v>
                </c:pt>
                <c:pt idx="5">
                  <c:v>4067.6</c:v>
                </c:pt>
                <c:pt idx="6">
                  <c:v>4991.6000000000004</c:v>
                </c:pt>
                <c:pt idx="7">
                  <c:v>5098.68</c:v>
                </c:pt>
                <c:pt idx="8">
                  <c:v>5539</c:v>
                </c:pt>
                <c:pt idx="9">
                  <c:v>6714</c:v>
                </c:pt>
                <c:pt idx="10">
                  <c:v>7391</c:v>
                </c:pt>
                <c:pt idx="11">
                  <c:v>8346</c:v>
                </c:pt>
                <c:pt idx="12">
                  <c:v>9473</c:v>
                </c:pt>
                <c:pt idx="13">
                  <c:v>9667</c:v>
                </c:pt>
                <c:pt idx="14">
                  <c:v>10776</c:v>
                </c:pt>
                <c:pt idx="15">
                  <c:v>12497</c:v>
                </c:pt>
                <c:pt idx="16">
                  <c:v>14950</c:v>
                </c:pt>
                <c:pt idx="17">
                  <c:v>16863</c:v>
                </c:pt>
                <c:pt idx="18">
                  <c:v>15301</c:v>
                </c:pt>
                <c:pt idx="19">
                  <c:v>18884</c:v>
                </c:pt>
                <c:pt idx="20">
                  <c:v>22237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F-2E44-95B3-3F940FC5F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04079"/>
        <c:axId val="94605807"/>
      </c:lineChart>
      <c:catAx>
        <c:axId val="9460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05807"/>
        <c:crosses val="autoZero"/>
        <c:auto val="1"/>
        <c:lblAlgn val="ctr"/>
        <c:lblOffset val="100"/>
        <c:noMultiLvlLbl val="0"/>
      </c:catAx>
      <c:valAx>
        <c:axId val="9460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Revenue</a:t>
                </a:r>
                <a:r>
                  <a:rPr lang="en-US" sz="1400" baseline="0"/>
                  <a:t> (in Millions)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0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'MA(4)'!$A$2:$B$86</c:f>
              <c:multiLvlStrCache>
                <c:ptCount val="8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1</c:v>
                  </c:pt>
                  <c:pt idx="57">
                    <c:v>2</c:v>
                  </c:pt>
                  <c:pt idx="58">
                    <c:v>3</c:v>
                  </c:pt>
                  <c:pt idx="59">
                    <c:v>4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1</c:v>
                  </c:pt>
                  <c:pt idx="65">
                    <c:v>2</c:v>
                  </c:pt>
                  <c:pt idx="66">
                    <c:v>3</c:v>
                  </c:pt>
                  <c:pt idx="67">
                    <c:v>4</c:v>
                  </c:pt>
                  <c:pt idx="68">
                    <c:v>1</c:v>
                  </c:pt>
                  <c:pt idx="69">
                    <c:v>2</c:v>
                  </c:pt>
                  <c:pt idx="70">
                    <c:v>3</c:v>
                  </c:pt>
                  <c:pt idx="71">
                    <c:v>4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1</c:v>
                  </c:pt>
                  <c:pt idx="77">
                    <c:v>2</c:v>
                  </c:pt>
                  <c:pt idx="78">
                    <c:v>3</c:v>
                  </c:pt>
                  <c:pt idx="79">
                    <c:v>4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1</c:v>
                  </c:pt>
                </c:lvl>
                <c:lvl>
                  <c:pt idx="0">
                    <c:v>2002</c:v>
                  </c:pt>
                  <c:pt idx="4">
                    <c:v>2003</c:v>
                  </c:pt>
                  <c:pt idx="8">
                    <c:v>2004</c:v>
                  </c:pt>
                  <c:pt idx="12">
                    <c:v>2005</c:v>
                  </c:pt>
                  <c:pt idx="16">
                    <c:v>2006</c:v>
                  </c:pt>
                  <c:pt idx="20">
                    <c:v>2007</c:v>
                  </c:pt>
                  <c:pt idx="24">
                    <c:v>2008</c:v>
                  </c:pt>
                  <c:pt idx="28">
                    <c:v>2009</c:v>
                  </c:pt>
                  <c:pt idx="32">
                    <c:v>2010</c:v>
                  </c:pt>
                  <c:pt idx="36">
                    <c:v>2011</c:v>
                  </c:pt>
                  <c:pt idx="40">
                    <c:v>2012</c:v>
                  </c:pt>
                  <c:pt idx="44">
                    <c:v>2013</c:v>
                  </c:pt>
                  <c:pt idx="48">
                    <c:v>2014</c:v>
                  </c:pt>
                  <c:pt idx="52">
                    <c:v>2015</c:v>
                  </c:pt>
                  <c:pt idx="56">
                    <c:v>2016</c:v>
                  </c:pt>
                  <c:pt idx="60">
                    <c:v>2017</c:v>
                  </c:pt>
                  <c:pt idx="64">
                    <c:v>2018</c:v>
                  </c:pt>
                  <c:pt idx="68">
                    <c:v>2019</c:v>
                  </c:pt>
                  <c:pt idx="72">
                    <c:v>2020</c:v>
                  </c:pt>
                  <c:pt idx="76">
                    <c:v>2021</c:v>
                  </c:pt>
                  <c:pt idx="80">
                    <c:v>2022</c:v>
                  </c:pt>
                  <c:pt idx="84">
                    <c:v>2023</c:v>
                  </c:pt>
                </c:lvl>
              </c:multiLvlStrCache>
            </c:multiLvlStrRef>
          </c:cat>
          <c:val>
            <c:numRef>
              <c:f>'MA(4)'!$C$2:$C$85</c:f>
              <c:numCache>
                <c:formatCode>General</c:formatCode>
                <c:ptCount val="84"/>
                <c:pt idx="0">
                  <c:v>392.95</c:v>
                </c:pt>
                <c:pt idx="1">
                  <c:v>448.76</c:v>
                </c:pt>
                <c:pt idx="2">
                  <c:v>539.44000000000005</c:v>
                </c:pt>
                <c:pt idx="3">
                  <c:v>510.65999999999985</c:v>
                </c:pt>
                <c:pt idx="4">
                  <c:v>512.22</c:v>
                </c:pt>
                <c:pt idx="5">
                  <c:v>556.89</c:v>
                </c:pt>
                <c:pt idx="6">
                  <c:v>594.16999999999996</c:v>
                </c:pt>
                <c:pt idx="7">
                  <c:v>567.56999999999971</c:v>
                </c:pt>
                <c:pt idx="8">
                  <c:v>594.30999999999995</c:v>
                </c:pt>
                <c:pt idx="9">
                  <c:v>647.28</c:v>
                </c:pt>
                <c:pt idx="10">
                  <c:v>667.84</c:v>
                </c:pt>
                <c:pt idx="11">
                  <c:v>683.90000000000009</c:v>
                </c:pt>
                <c:pt idx="12">
                  <c:v>658.24</c:v>
                </c:pt>
                <c:pt idx="13">
                  <c:v>771.87</c:v>
                </c:pt>
                <c:pt idx="14">
                  <c:v>791.61</c:v>
                </c:pt>
                <c:pt idx="15">
                  <c:v>715.90999999999985</c:v>
                </c:pt>
                <c:pt idx="16" formatCode="&quot;$&quot;#,##0.00_);[Red]\(&quot;$&quot;#,##0.00\)">
                  <c:v>738.45</c:v>
                </c:pt>
                <c:pt idx="17" formatCode="&quot;$&quot;#,##0.00_);[Red]\(&quot;$&quot;#,##0.00\)">
                  <c:v>846.49</c:v>
                </c:pt>
                <c:pt idx="18" formatCode="&quot;$&quot;#,##0.00_);[Red]\(&quot;$&quot;#,##0.00\)">
                  <c:v>901.97</c:v>
                </c:pt>
                <c:pt idx="19" formatCode="&quot;$&quot;#,##0.00_);[Red]\(&quot;$&quot;#,##0.00\)">
                  <c:v>749.16</c:v>
                </c:pt>
                <c:pt idx="20" formatCode="&quot;$&quot;#,##0.00_);[Red]\(&quot;$&quot;#,##0.00\)">
                  <c:v>915.1</c:v>
                </c:pt>
                <c:pt idx="21" formatCode="&quot;$&quot;#,##0.00_);[Red]\(&quot;$&quot;#,##0.00\)">
                  <c:v>996.96</c:v>
                </c:pt>
                <c:pt idx="22" formatCode="&quot;$&quot;#,##0.00_);[Red]\(&quot;$&quot;#,##0.00\)">
                  <c:v>1082.8499999999999</c:v>
                </c:pt>
                <c:pt idx="23" formatCode="&quot;$&quot;#,##0.00_);[Red]\(&quot;$&quot;#,##0.00\)">
                  <c:v>1072.69</c:v>
                </c:pt>
                <c:pt idx="24" formatCode="&quot;$&quot;#,##0.00_);[Red]\(&quot;$&quot;#,##0.00\)">
                  <c:v>1182.08</c:v>
                </c:pt>
                <c:pt idx="25" formatCode="&quot;$&quot;#,##0.00_);[Red]\(&quot;$&quot;#,##0.00\)">
                  <c:v>1246.5</c:v>
                </c:pt>
                <c:pt idx="26" formatCode="&quot;$&quot;#,##0.00_);[Red]\(&quot;$&quot;#,##0.00\)">
                  <c:v>1338.18</c:v>
                </c:pt>
                <c:pt idx="27" formatCode="&quot;$&quot;#,##0.00_);[Red]\(&quot;$&quot;#,##0.00\)">
                  <c:v>1224.8399999999999</c:v>
                </c:pt>
                <c:pt idx="28" formatCode="&quot;$&quot;#,##0.00_);[Red]\(&quot;$&quot;#,##0.00\)">
                  <c:v>1156.0999999999999</c:v>
                </c:pt>
                <c:pt idx="29" formatCode="&quot;$&quot;#,##0.00_);[Red]\(&quot;$&quot;#,##0.00\)">
                  <c:v>1279.8900000000001</c:v>
                </c:pt>
                <c:pt idx="30" formatCode="&quot;$&quot;#,##0.00_);[Red]\(&quot;$&quot;#,##0.00\)">
                  <c:v>1364.28</c:v>
                </c:pt>
                <c:pt idx="31" formatCode="&quot;$&quot;#,##0.00_);[Red]\(&quot;$&quot;#,##0.00\)">
                  <c:v>1298.4100000000001</c:v>
                </c:pt>
                <c:pt idx="32" formatCode="&quot;$&quot;#,##0.00_);[Red]\(&quot;$&quot;#,##0.00\)">
                  <c:v>1308</c:v>
                </c:pt>
                <c:pt idx="33" formatCode="&quot;$&quot;#,##0.00_);[Red]\(&quot;$&quot;#,##0.00\)">
                  <c:v>1365</c:v>
                </c:pt>
                <c:pt idx="34" formatCode="&quot;$&quot;#,##0.00_);[Red]\(&quot;$&quot;#,##0.00\)">
                  <c:v>1428</c:v>
                </c:pt>
                <c:pt idx="35" formatCode="&quot;$&quot;#,##0.00_);[Red]\(&quot;$&quot;#,##0.00\)">
                  <c:v>1438</c:v>
                </c:pt>
                <c:pt idx="36" formatCode="&quot;$&quot;#,##0.00_);[Red]\(&quot;$&quot;#,##0.00\)">
                  <c:v>1501</c:v>
                </c:pt>
                <c:pt idx="37" formatCode="&quot;$&quot;#,##0.00_);[Red]\(&quot;$&quot;#,##0.00\)">
                  <c:v>1667</c:v>
                </c:pt>
                <c:pt idx="38" formatCode="&quot;$&quot;#,##0.00_);[Red]\(&quot;$&quot;#,##0.00\)">
                  <c:v>1818</c:v>
                </c:pt>
                <c:pt idx="39" formatCode="&quot;$&quot;#,##0.00_);[Red]\(&quot;$&quot;#,##0.00\)">
                  <c:v>1728</c:v>
                </c:pt>
                <c:pt idx="40" formatCode="&quot;$&quot;#,##0.00_);[Red]\(&quot;$&quot;#,##0.00\)">
                  <c:v>1758</c:v>
                </c:pt>
                <c:pt idx="41" formatCode="&quot;$&quot;#,##0.00_);[Red]\(&quot;$&quot;#,##0.00\)">
                  <c:v>1820</c:v>
                </c:pt>
                <c:pt idx="42" formatCode="&quot;$&quot;#,##0.00_);[Red]\(&quot;$&quot;#,##0.00\)">
                  <c:v>1918</c:v>
                </c:pt>
                <c:pt idx="43" formatCode="&quot;$&quot;#,##0.00_);[Red]\(&quot;$&quot;#,##0.00\)">
                  <c:v>1895</c:v>
                </c:pt>
                <c:pt idx="44" formatCode="&quot;$&quot;#,##0.00_);[Red]\(&quot;$&quot;#,##0.00\)">
                  <c:v>1906</c:v>
                </c:pt>
                <c:pt idx="45" formatCode="&quot;$&quot;#,##0.00_);[Red]\(&quot;$&quot;#,##0.00\)">
                  <c:v>2096</c:v>
                </c:pt>
                <c:pt idx="46" formatCode="&quot;$&quot;#,##0.00_);[Red]\(&quot;$&quot;#,##0.00\)">
                  <c:v>2218</c:v>
                </c:pt>
                <c:pt idx="47" formatCode="&quot;$&quot;#,##0.00_);[Red]\(&quot;$&quot;#,##0.00\)">
                  <c:v>2126</c:v>
                </c:pt>
                <c:pt idx="48" formatCode="&quot;$&quot;#,##0.00">
                  <c:v>2177</c:v>
                </c:pt>
                <c:pt idx="49" formatCode="&quot;$&quot;#,##0.00">
                  <c:v>2377</c:v>
                </c:pt>
                <c:pt idx="50" formatCode="&quot;$&quot;#,##0.00">
                  <c:v>2503</c:v>
                </c:pt>
                <c:pt idx="51" formatCode="&quot;$&quot;#,##0.00">
                  <c:v>2416</c:v>
                </c:pt>
                <c:pt idx="52" formatCode="&quot;$&quot;#,##0.00">
                  <c:v>2230</c:v>
                </c:pt>
                <c:pt idx="53" formatCode="&quot;$&quot;#,##0.00">
                  <c:v>2390</c:v>
                </c:pt>
                <c:pt idx="54" formatCode="&quot;$&quot;#,##0.00">
                  <c:v>2530</c:v>
                </c:pt>
                <c:pt idx="55" formatCode="&quot;$&quot;#,##0.00">
                  <c:v>2517</c:v>
                </c:pt>
                <c:pt idx="56" formatCode="&quot;$&quot;#,##0.00">
                  <c:v>2446</c:v>
                </c:pt>
                <c:pt idx="57" formatCode="&quot;$&quot;#,##0.00">
                  <c:v>2694</c:v>
                </c:pt>
                <c:pt idx="58" formatCode="&quot;$&quot;#,##0.00">
                  <c:v>2880</c:v>
                </c:pt>
                <c:pt idx="59" formatCode="&quot;$&quot;#,##0.00">
                  <c:v>2756</c:v>
                </c:pt>
                <c:pt idx="60" formatCode="&quot;$&quot;#,##0.00">
                  <c:v>2734</c:v>
                </c:pt>
                <c:pt idx="61" formatCode="&quot;$&quot;#,##0.00">
                  <c:v>3053</c:v>
                </c:pt>
                <c:pt idx="62" formatCode="&quot;$&quot;#,##0.00">
                  <c:v>3398</c:v>
                </c:pt>
                <c:pt idx="63" formatCode="&quot;$&quot;#,##0.00">
                  <c:v>3312</c:v>
                </c:pt>
                <c:pt idx="64" formatCode="&quot;$&quot;#,##0.00">
                  <c:v>3580</c:v>
                </c:pt>
                <c:pt idx="65" formatCode="&quot;$&quot;#,##0.00">
                  <c:v>3665</c:v>
                </c:pt>
                <c:pt idx="66" formatCode="&quot;$&quot;#,##0.00">
                  <c:v>3898</c:v>
                </c:pt>
                <c:pt idx="67" formatCode="&quot;$&quot;#,##0.00">
                  <c:v>3807</c:v>
                </c:pt>
                <c:pt idx="68" formatCode="&quot;$&quot;#,##0.00">
                  <c:v>3889</c:v>
                </c:pt>
                <c:pt idx="69" formatCode="&quot;$&quot;#,##0.00">
                  <c:v>4113</c:v>
                </c:pt>
                <c:pt idx="70" formatCode="&quot;$&quot;#,##0.00">
                  <c:v>4467</c:v>
                </c:pt>
                <c:pt idx="71" formatCode="&quot;$&quot;#,##0.00">
                  <c:v>4414</c:v>
                </c:pt>
                <c:pt idx="72" formatCode="&quot;$&quot;#,##0.00">
                  <c:v>4009</c:v>
                </c:pt>
                <c:pt idx="73" formatCode="&quot;$&quot;#,##0.00">
                  <c:v>3335</c:v>
                </c:pt>
                <c:pt idx="74" formatCode="&quot;$&quot;#,##0.00">
                  <c:v>3837</c:v>
                </c:pt>
                <c:pt idx="75" formatCode="&quot;$&quot;#,##0.00">
                  <c:v>4120</c:v>
                </c:pt>
                <c:pt idx="76" formatCode="&quot;$&quot;#,##0.00">
                  <c:v>4155</c:v>
                </c:pt>
                <c:pt idx="77" formatCode="&quot;$&quot;#,##0.00">
                  <c:v>4528</c:v>
                </c:pt>
                <c:pt idx="78" formatCode="&quot;$&quot;#,##0.00">
                  <c:v>4985</c:v>
                </c:pt>
                <c:pt idx="79" formatCode="&quot;$&quot;#,##0.00">
                  <c:v>5216</c:v>
                </c:pt>
                <c:pt idx="80" formatCode="&quot;$&quot;#,##0.00">
                  <c:v>5167</c:v>
                </c:pt>
                <c:pt idx="81" formatCode="&quot;$&quot;#,##0.00">
                  <c:v>5497</c:v>
                </c:pt>
                <c:pt idx="82" formatCode="&quot;$&quot;#,##0.00">
                  <c:v>5756</c:v>
                </c:pt>
                <c:pt idx="83" formatCode="&quot;$&quot;#,##0.00">
                  <c:v>5817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D-C34E-B5FB-77E25F209729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'MA(4)'!$A$2:$B$86</c:f>
              <c:multiLvlStrCache>
                <c:ptCount val="8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1</c:v>
                  </c:pt>
                  <c:pt idx="57">
                    <c:v>2</c:v>
                  </c:pt>
                  <c:pt idx="58">
                    <c:v>3</c:v>
                  </c:pt>
                  <c:pt idx="59">
                    <c:v>4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1</c:v>
                  </c:pt>
                  <c:pt idx="65">
                    <c:v>2</c:v>
                  </c:pt>
                  <c:pt idx="66">
                    <c:v>3</c:v>
                  </c:pt>
                  <c:pt idx="67">
                    <c:v>4</c:v>
                  </c:pt>
                  <c:pt idx="68">
                    <c:v>1</c:v>
                  </c:pt>
                  <c:pt idx="69">
                    <c:v>2</c:v>
                  </c:pt>
                  <c:pt idx="70">
                    <c:v>3</c:v>
                  </c:pt>
                  <c:pt idx="71">
                    <c:v>4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1</c:v>
                  </c:pt>
                  <c:pt idx="77">
                    <c:v>2</c:v>
                  </c:pt>
                  <c:pt idx="78">
                    <c:v>3</c:v>
                  </c:pt>
                  <c:pt idx="79">
                    <c:v>4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1</c:v>
                  </c:pt>
                </c:lvl>
                <c:lvl>
                  <c:pt idx="0">
                    <c:v>2002</c:v>
                  </c:pt>
                  <c:pt idx="4">
                    <c:v>2003</c:v>
                  </c:pt>
                  <c:pt idx="8">
                    <c:v>2004</c:v>
                  </c:pt>
                  <c:pt idx="12">
                    <c:v>2005</c:v>
                  </c:pt>
                  <c:pt idx="16">
                    <c:v>2006</c:v>
                  </c:pt>
                  <c:pt idx="20">
                    <c:v>2007</c:v>
                  </c:pt>
                  <c:pt idx="24">
                    <c:v>2008</c:v>
                  </c:pt>
                  <c:pt idx="28">
                    <c:v>2009</c:v>
                  </c:pt>
                  <c:pt idx="32">
                    <c:v>2010</c:v>
                  </c:pt>
                  <c:pt idx="36">
                    <c:v>2011</c:v>
                  </c:pt>
                  <c:pt idx="40">
                    <c:v>2012</c:v>
                  </c:pt>
                  <c:pt idx="44">
                    <c:v>2013</c:v>
                  </c:pt>
                  <c:pt idx="48">
                    <c:v>2014</c:v>
                  </c:pt>
                  <c:pt idx="52">
                    <c:v>2015</c:v>
                  </c:pt>
                  <c:pt idx="56">
                    <c:v>2016</c:v>
                  </c:pt>
                  <c:pt idx="60">
                    <c:v>2017</c:v>
                  </c:pt>
                  <c:pt idx="64">
                    <c:v>2018</c:v>
                  </c:pt>
                  <c:pt idx="68">
                    <c:v>2019</c:v>
                  </c:pt>
                  <c:pt idx="72">
                    <c:v>2020</c:v>
                  </c:pt>
                  <c:pt idx="76">
                    <c:v>2021</c:v>
                  </c:pt>
                  <c:pt idx="80">
                    <c:v>2022</c:v>
                  </c:pt>
                  <c:pt idx="84">
                    <c:v>2023</c:v>
                  </c:pt>
                </c:lvl>
              </c:multiLvlStrCache>
            </c:multiLvlStrRef>
          </c:cat>
          <c:val>
            <c:numRef>
              <c:f>'MA(4)'!$E$2:$E$86</c:f>
              <c:numCache>
                <c:formatCode>_("$"* #,##0.00_);_("$"* \(#,##0.00\);_("$"* "-"??_);_(@_)</c:formatCode>
                <c:ptCount val="85"/>
                <c:pt idx="4">
                  <c:v>472.95249999999999</c:v>
                </c:pt>
                <c:pt idx="5">
                  <c:v>502.77</c:v>
                </c:pt>
                <c:pt idx="6">
                  <c:v>529.80250000000001</c:v>
                </c:pt>
                <c:pt idx="7">
                  <c:v>543.48500000000001</c:v>
                </c:pt>
                <c:pt idx="8">
                  <c:v>557.71249999999998</c:v>
                </c:pt>
                <c:pt idx="9">
                  <c:v>578.2349999999999</c:v>
                </c:pt>
                <c:pt idx="10">
                  <c:v>600.83249999999998</c:v>
                </c:pt>
                <c:pt idx="11">
                  <c:v>619.24999999999989</c:v>
                </c:pt>
                <c:pt idx="12">
                  <c:v>648.33249999999998</c:v>
                </c:pt>
                <c:pt idx="13">
                  <c:v>664.31500000000005</c:v>
                </c:pt>
                <c:pt idx="14">
                  <c:v>695.46250000000009</c:v>
                </c:pt>
                <c:pt idx="15">
                  <c:v>726.40500000000009</c:v>
                </c:pt>
                <c:pt idx="16">
                  <c:v>734.40750000000003</c:v>
                </c:pt>
                <c:pt idx="17">
                  <c:v>754.46</c:v>
                </c:pt>
                <c:pt idx="18">
                  <c:v>773.11500000000001</c:v>
                </c:pt>
                <c:pt idx="19">
                  <c:v>800.70499999999993</c:v>
                </c:pt>
                <c:pt idx="20">
                  <c:v>809.01749999999993</c:v>
                </c:pt>
                <c:pt idx="21">
                  <c:v>853.18</c:v>
                </c:pt>
                <c:pt idx="22">
                  <c:v>890.79750000000001</c:v>
                </c:pt>
                <c:pt idx="23">
                  <c:v>936.01750000000004</c:v>
                </c:pt>
                <c:pt idx="24">
                  <c:v>1016.9</c:v>
                </c:pt>
                <c:pt idx="25">
                  <c:v>1083.645</c:v>
                </c:pt>
                <c:pt idx="26">
                  <c:v>1146.03</c:v>
                </c:pt>
                <c:pt idx="27">
                  <c:v>1209.8625</c:v>
                </c:pt>
                <c:pt idx="28">
                  <c:v>1247.9000000000001</c:v>
                </c:pt>
                <c:pt idx="29">
                  <c:v>1241.4050000000002</c:v>
                </c:pt>
                <c:pt idx="30">
                  <c:v>1249.7525000000001</c:v>
                </c:pt>
                <c:pt idx="31">
                  <c:v>1256.2774999999999</c:v>
                </c:pt>
                <c:pt idx="32">
                  <c:v>1274.6699999999998</c:v>
                </c:pt>
                <c:pt idx="33">
                  <c:v>1312.645</c:v>
                </c:pt>
                <c:pt idx="34">
                  <c:v>1333.9225000000001</c:v>
                </c:pt>
                <c:pt idx="35">
                  <c:v>1349.8525</c:v>
                </c:pt>
                <c:pt idx="36">
                  <c:v>1384.75</c:v>
                </c:pt>
                <c:pt idx="37">
                  <c:v>1433</c:v>
                </c:pt>
                <c:pt idx="38">
                  <c:v>1508.5</c:v>
                </c:pt>
                <c:pt idx="39">
                  <c:v>1606</c:v>
                </c:pt>
                <c:pt idx="40">
                  <c:v>1678.5</c:v>
                </c:pt>
                <c:pt idx="41">
                  <c:v>1742.75</c:v>
                </c:pt>
                <c:pt idx="42">
                  <c:v>1781</c:v>
                </c:pt>
                <c:pt idx="43">
                  <c:v>1806</c:v>
                </c:pt>
                <c:pt idx="44">
                  <c:v>1847.75</c:v>
                </c:pt>
                <c:pt idx="45">
                  <c:v>1884.75</c:v>
                </c:pt>
                <c:pt idx="46">
                  <c:v>1953.75</c:v>
                </c:pt>
                <c:pt idx="47">
                  <c:v>2028.75</c:v>
                </c:pt>
                <c:pt idx="48">
                  <c:v>2086.5</c:v>
                </c:pt>
                <c:pt idx="49">
                  <c:v>2154.25</c:v>
                </c:pt>
                <c:pt idx="50">
                  <c:v>2224.5</c:v>
                </c:pt>
                <c:pt idx="51">
                  <c:v>2295.75</c:v>
                </c:pt>
                <c:pt idx="52">
                  <c:v>2368.25</c:v>
                </c:pt>
                <c:pt idx="53">
                  <c:v>2381.5</c:v>
                </c:pt>
                <c:pt idx="54">
                  <c:v>2384.75</c:v>
                </c:pt>
                <c:pt idx="55">
                  <c:v>2391.5</c:v>
                </c:pt>
                <c:pt idx="56">
                  <c:v>2416.75</c:v>
                </c:pt>
                <c:pt idx="57">
                  <c:v>2470.75</c:v>
                </c:pt>
                <c:pt idx="58">
                  <c:v>2546.75</c:v>
                </c:pt>
                <c:pt idx="59">
                  <c:v>2634.25</c:v>
                </c:pt>
                <c:pt idx="60">
                  <c:v>2694</c:v>
                </c:pt>
                <c:pt idx="61">
                  <c:v>2766</c:v>
                </c:pt>
                <c:pt idx="62">
                  <c:v>2855.75</c:v>
                </c:pt>
                <c:pt idx="63">
                  <c:v>2985.25</c:v>
                </c:pt>
                <c:pt idx="64">
                  <c:v>3124.25</c:v>
                </c:pt>
                <c:pt idx="65">
                  <c:v>3335.75</c:v>
                </c:pt>
                <c:pt idx="66">
                  <c:v>3488.75</c:v>
                </c:pt>
                <c:pt idx="67">
                  <c:v>3613.75</c:v>
                </c:pt>
                <c:pt idx="68">
                  <c:v>3737.5</c:v>
                </c:pt>
                <c:pt idx="69">
                  <c:v>3814.75</c:v>
                </c:pt>
                <c:pt idx="70">
                  <c:v>3926.75</c:v>
                </c:pt>
                <c:pt idx="71">
                  <c:v>4069</c:v>
                </c:pt>
                <c:pt idx="72">
                  <c:v>4220.75</c:v>
                </c:pt>
                <c:pt idx="73">
                  <c:v>4250.75</c:v>
                </c:pt>
                <c:pt idx="74">
                  <c:v>4056.25</c:v>
                </c:pt>
                <c:pt idx="75">
                  <c:v>3898.75</c:v>
                </c:pt>
                <c:pt idx="76">
                  <c:v>3825.25</c:v>
                </c:pt>
                <c:pt idx="77">
                  <c:v>3861.75</c:v>
                </c:pt>
                <c:pt idx="78">
                  <c:v>4160</c:v>
                </c:pt>
                <c:pt idx="79">
                  <c:v>4447</c:v>
                </c:pt>
                <c:pt idx="80">
                  <c:v>4721</c:v>
                </c:pt>
                <c:pt idx="81">
                  <c:v>4974</c:v>
                </c:pt>
                <c:pt idx="82">
                  <c:v>5216.25</c:v>
                </c:pt>
                <c:pt idx="83">
                  <c:v>5409</c:v>
                </c:pt>
                <c:pt idx="84" formatCode="&quot;$&quot;#,##0.00">
                  <c:v>5559.25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FD-C34E-B5FB-77E25F20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751215"/>
        <c:axId val="1598270815"/>
      </c:lineChart>
      <c:catAx>
        <c:axId val="162075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270815"/>
        <c:crosses val="autoZero"/>
        <c:auto val="1"/>
        <c:lblAlgn val="ctr"/>
        <c:lblOffset val="100"/>
        <c:noMultiLvlLbl val="0"/>
      </c:catAx>
      <c:valAx>
        <c:axId val="159827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Sales</a:t>
                </a:r>
                <a:r>
                  <a:rPr lang="en-US" sz="1600" b="1" baseline="0"/>
                  <a:t> (in Millions)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75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Exponential Smoothing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'Simple ES'!$A$2:$B$86</c:f>
              <c:multiLvlStrCache>
                <c:ptCount val="8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1</c:v>
                  </c:pt>
                  <c:pt idx="57">
                    <c:v>2</c:v>
                  </c:pt>
                  <c:pt idx="58">
                    <c:v>3</c:v>
                  </c:pt>
                  <c:pt idx="59">
                    <c:v>4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1</c:v>
                  </c:pt>
                  <c:pt idx="65">
                    <c:v>2</c:v>
                  </c:pt>
                  <c:pt idx="66">
                    <c:v>3</c:v>
                  </c:pt>
                  <c:pt idx="67">
                    <c:v>4</c:v>
                  </c:pt>
                  <c:pt idx="68">
                    <c:v>1</c:v>
                  </c:pt>
                  <c:pt idx="69">
                    <c:v>2</c:v>
                  </c:pt>
                  <c:pt idx="70">
                    <c:v>3</c:v>
                  </c:pt>
                  <c:pt idx="71">
                    <c:v>4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1</c:v>
                  </c:pt>
                  <c:pt idx="77">
                    <c:v>2</c:v>
                  </c:pt>
                  <c:pt idx="78">
                    <c:v>3</c:v>
                  </c:pt>
                  <c:pt idx="79">
                    <c:v>4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1</c:v>
                  </c:pt>
                </c:lvl>
                <c:lvl>
                  <c:pt idx="0">
                    <c:v>2002</c:v>
                  </c:pt>
                  <c:pt idx="4">
                    <c:v>2003</c:v>
                  </c:pt>
                  <c:pt idx="8">
                    <c:v>2004</c:v>
                  </c:pt>
                  <c:pt idx="12">
                    <c:v>2005</c:v>
                  </c:pt>
                  <c:pt idx="16">
                    <c:v>2006</c:v>
                  </c:pt>
                  <c:pt idx="20">
                    <c:v>2007</c:v>
                  </c:pt>
                  <c:pt idx="24">
                    <c:v>2008</c:v>
                  </c:pt>
                  <c:pt idx="28">
                    <c:v>2009</c:v>
                  </c:pt>
                  <c:pt idx="32">
                    <c:v>2010</c:v>
                  </c:pt>
                  <c:pt idx="36">
                    <c:v>2011</c:v>
                  </c:pt>
                  <c:pt idx="40">
                    <c:v>2012</c:v>
                  </c:pt>
                  <c:pt idx="44">
                    <c:v>2013</c:v>
                  </c:pt>
                  <c:pt idx="48">
                    <c:v>2014</c:v>
                  </c:pt>
                  <c:pt idx="52">
                    <c:v>2015</c:v>
                  </c:pt>
                  <c:pt idx="56">
                    <c:v>2016</c:v>
                  </c:pt>
                  <c:pt idx="60">
                    <c:v>2017</c:v>
                  </c:pt>
                  <c:pt idx="64">
                    <c:v>2018</c:v>
                  </c:pt>
                  <c:pt idx="68">
                    <c:v>2019</c:v>
                  </c:pt>
                  <c:pt idx="72">
                    <c:v>2020</c:v>
                  </c:pt>
                  <c:pt idx="76">
                    <c:v>2021</c:v>
                  </c:pt>
                  <c:pt idx="80">
                    <c:v>2022</c:v>
                  </c:pt>
                  <c:pt idx="84">
                    <c:v>2023</c:v>
                  </c:pt>
                </c:lvl>
              </c:multiLvlStrCache>
            </c:multiLvlStrRef>
          </c:cat>
          <c:val>
            <c:numRef>
              <c:f>'Simple ES'!$C$2:$C$86</c:f>
              <c:numCache>
                <c:formatCode>General</c:formatCode>
                <c:ptCount val="85"/>
                <c:pt idx="0">
                  <c:v>392.95</c:v>
                </c:pt>
                <c:pt idx="1">
                  <c:v>448.76</c:v>
                </c:pt>
                <c:pt idx="2">
                  <c:v>539.44000000000005</c:v>
                </c:pt>
                <c:pt idx="3">
                  <c:v>510.65999999999985</c:v>
                </c:pt>
                <c:pt idx="4">
                  <c:v>512.22</c:v>
                </c:pt>
                <c:pt idx="5">
                  <c:v>556.89</c:v>
                </c:pt>
                <c:pt idx="6">
                  <c:v>594.16999999999996</c:v>
                </c:pt>
                <c:pt idx="7">
                  <c:v>567.56999999999971</c:v>
                </c:pt>
                <c:pt idx="8">
                  <c:v>594.30999999999995</c:v>
                </c:pt>
                <c:pt idx="9">
                  <c:v>647.28</c:v>
                </c:pt>
                <c:pt idx="10">
                  <c:v>667.84</c:v>
                </c:pt>
                <c:pt idx="11">
                  <c:v>683.90000000000009</c:v>
                </c:pt>
                <c:pt idx="12">
                  <c:v>658.24</c:v>
                </c:pt>
                <c:pt idx="13">
                  <c:v>771.87</c:v>
                </c:pt>
                <c:pt idx="14">
                  <c:v>791.61</c:v>
                </c:pt>
                <c:pt idx="15">
                  <c:v>715.90999999999985</c:v>
                </c:pt>
                <c:pt idx="16" formatCode="&quot;$&quot;#,##0.00_);[Red]\(&quot;$&quot;#,##0.00\)">
                  <c:v>738.45</c:v>
                </c:pt>
                <c:pt idx="17" formatCode="&quot;$&quot;#,##0.00_);[Red]\(&quot;$&quot;#,##0.00\)">
                  <c:v>846.49</c:v>
                </c:pt>
                <c:pt idx="18" formatCode="&quot;$&quot;#,##0.00_);[Red]\(&quot;$&quot;#,##0.00\)">
                  <c:v>901.97</c:v>
                </c:pt>
                <c:pt idx="19" formatCode="&quot;$&quot;#,##0.00_);[Red]\(&quot;$&quot;#,##0.00\)">
                  <c:v>749.16</c:v>
                </c:pt>
                <c:pt idx="20" formatCode="&quot;$&quot;#,##0.00_);[Red]\(&quot;$&quot;#,##0.00\)">
                  <c:v>915.1</c:v>
                </c:pt>
                <c:pt idx="21" formatCode="&quot;$&quot;#,##0.00_);[Red]\(&quot;$&quot;#,##0.00\)">
                  <c:v>996.96</c:v>
                </c:pt>
                <c:pt idx="22" formatCode="&quot;$&quot;#,##0.00_);[Red]\(&quot;$&quot;#,##0.00\)">
                  <c:v>1082.8499999999999</c:v>
                </c:pt>
                <c:pt idx="23" formatCode="&quot;$&quot;#,##0.00_);[Red]\(&quot;$&quot;#,##0.00\)">
                  <c:v>1072.69</c:v>
                </c:pt>
                <c:pt idx="24" formatCode="&quot;$&quot;#,##0.00_);[Red]\(&quot;$&quot;#,##0.00\)">
                  <c:v>1182.08</c:v>
                </c:pt>
                <c:pt idx="25" formatCode="&quot;$&quot;#,##0.00_);[Red]\(&quot;$&quot;#,##0.00\)">
                  <c:v>1246.5</c:v>
                </c:pt>
                <c:pt idx="26" formatCode="&quot;$&quot;#,##0.00_);[Red]\(&quot;$&quot;#,##0.00\)">
                  <c:v>1338.18</c:v>
                </c:pt>
                <c:pt idx="27" formatCode="&quot;$&quot;#,##0.00_);[Red]\(&quot;$&quot;#,##0.00\)">
                  <c:v>1224.8399999999999</c:v>
                </c:pt>
                <c:pt idx="28" formatCode="&quot;$&quot;#,##0.00_);[Red]\(&quot;$&quot;#,##0.00\)">
                  <c:v>1156.0999999999999</c:v>
                </c:pt>
                <c:pt idx="29" formatCode="&quot;$&quot;#,##0.00_);[Red]\(&quot;$&quot;#,##0.00\)">
                  <c:v>1279.8900000000001</c:v>
                </c:pt>
                <c:pt idx="30" formatCode="&quot;$&quot;#,##0.00_);[Red]\(&quot;$&quot;#,##0.00\)">
                  <c:v>1364.28</c:v>
                </c:pt>
                <c:pt idx="31" formatCode="&quot;$&quot;#,##0.00_);[Red]\(&quot;$&quot;#,##0.00\)">
                  <c:v>1298.4100000000001</c:v>
                </c:pt>
                <c:pt idx="32" formatCode="&quot;$&quot;#,##0.00_);[Red]\(&quot;$&quot;#,##0.00\)">
                  <c:v>1308</c:v>
                </c:pt>
                <c:pt idx="33" formatCode="&quot;$&quot;#,##0.00_);[Red]\(&quot;$&quot;#,##0.00\)">
                  <c:v>1365</c:v>
                </c:pt>
                <c:pt idx="34" formatCode="&quot;$&quot;#,##0.00_);[Red]\(&quot;$&quot;#,##0.00\)">
                  <c:v>1428</c:v>
                </c:pt>
                <c:pt idx="35" formatCode="&quot;$&quot;#,##0.00_);[Red]\(&quot;$&quot;#,##0.00\)">
                  <c:v>1438</c:v>
                </c:pt>
                <c:pt idx="36" formatCode="&quot;$&quot;#,##0.00_);[Red]\(&quot;$&quot;#,##0.00\)">
                  <c:v>1501</c:v>
                </c:pt>
                <c:pt idx="37" formatCode="&quot;$&quot;#,##0.00_);[Red]\(&quot;$&quot;#,##0.00\)">
                  <c:v>1667</c:v>
                </c:pt>
                <c:pt idx="38" formatCode="&quot;$&quot;#,##0.00_);[Red]\(&quot;$&quot;#,##0.00\)">
                  <c:v>1818</c:v>
                </c:pt>
                <c:pt idx="39" formatCode="&quot;$&quot;#,##0.00_);[Red]\(&quot;$&quot;#,##0.00\)">
                  <c:v>1728</c:v>
                </c:pt>
                <c:pt idx="40" formatCode="&quot;$&quot;#,##0.00_);[Red]\(&quot;$&quot;#,##0.00\)">
                  <c:v>1758</c:v>
                </c:pt>
                <c:pt idx="41" formatCode="&quot;$&quot;#,##0.00_);[Red]\(&quot;$&quot;#,##0.00\)">
                  <c:v>1820</c:v>
                </c:pt>
                <c:pt idx="42" formatCode="&quot;$&quot;#,##0.00_);[Red]\(&quot;$&quot;#,##0.00\)">
                  <c:v>1918</c:v>
                </c:pt>
                <c:pt idx="43" formatCode="&quot;$&quot;#,##0.00_);[Red]\(&quot;$&quot;#,##0.00\)">
                  <c:v>1895</c:v>
                </c:pt>
                <c:pt idx="44" formatCode="&quot;$&quot;#,##0.00_);[Red]\(&quot;$&quot;#,##0.00\)">
                  <c:v>1906</c:v>
                </c:pt>
                <c:pt idx="45" formatCode="&quot;$&quot;#,##0.00_);[Red]\(&quot;$&quot;#,##0.00\)">
                  <c:v>2096</c:v>
                </c:pt>
                <c:pt idx="46" formatCode="&quot;$&quot;#,##0.00_);[Red]\(&quot;$&quot;#,##0.00\)">
                  <c:v>2218</c:v>
                </c:pt>
                <c:pt idx="47" formatCode="&quot;$&quot;#,##0.00_);[Red]\(&quot;$&quot;#,##0.00\)">
                  <c:v>2126</c:v>
                </c:pt>
                <c:pt idx="48" formatCode="&quot;$&quot;#,##0.00">
                  <c:v>2177</c:v>
                </c:pt>
                <c:pt idx="49" formatCode="&quot;$&quot;#,##0.00">
                  <c:v>2377</c:v>
                </c:pt>
                <c:pt idx="50" formatCode="&quot;$&quot;#,##0.00">
                  <c:v>2503</c:v>
                </c:pt>
                <c:pt idx="51" formatCode="&quot;$&quot;#,##0.00">
                  <c:v>2416</c:v>
                </c:pt>
                <c:pt idx="52" formatCode="&quot;$&quot;#,##0.00">
                  <c:v>2230</c:v>
                </c:pt>
                <c:pt idx="53" formatCode="&quot;$&quot;#,##0.00">
                  <c:v>2390</c:v>
                </c:pt>
                <c:pt idx="54" formatCode="&quot;$&quot;#,##0.00">
                  <c:v>2530</c:v>
                </c:pt>
                <c:pt idx="55" formatCode="&quot;$&quot;#,##0.00">
                  <c:v>2517</c:v>
                </c:pt>
                <c:pt idx="56" formatCode="&quot;$&quot;#,##0.00">
                  <c:v>2446</c:v>
                </c:pt>
                <c:pt idx="57" formatCode="&quot;$&quot;#,##0.00">
                  <c:v>2694</c:v>
                </c:pt>
                <c:pt idx="58" formatCode="&quot;$&quot;#,##0.00">
                  <c:v>2880</c:v>
                </c:pt>
                <c:pt idx="59" formatCode="&quot;$&quot;#,##0.00">
                  <c:v>2756</c:v>
                </c:pt>
                <c:pt idx="60" formatCode="&quot;$&quot;#,##0.00">
                  <c:v>2734</c:v>
                </c:pt>
                <c:pt idx="61" formatCode="&quot;$&quot;#,##0.00">
                  <c:v>3053</c:v>
                </c:pt>
                <c:pt idx="62" formatCode="&quot;$&quot;#,##0.00">
                  <c:v>3398</c:v>
                </c:pt>
                <c:pt idx="63" formatCode="&quot;$&quot;#,##0.00">
                  <c:v>3312</c:v>
                </c:pt>
                <c:pt idx="64" formatCode="&quot;$&quot;#,##0.00">
                  <c:v>3580</c:v>
                </c:pt>
                <c:pt idx="65" formatCode="&quot;$&quot;#,##0.00">
                  <c:v>3665</c:v>
                </c:pt>
                <c:pt idx="66" formatCode="&quot;$&quot;#,##0.00">
                  <c:v>3898</c:v>
                </c:pt>
                <c:pt idx="67" formatCode="&quot;$&quot;#,##0.00">
                  <c:v>3807</c:v>
                </c:pt>
                <c:pt idx="68" formatCode="&quot;$&quot;#,##0.00">
                  <c:v>3889</c:v>
                </c:pt>
                <c:pt idx="69" formatCode="&quot;$&quot;#,##0.00">
                  <c:v>4113</c:v>
                </c:pt>
                <c:pt idx="70" formatCode="&quot;$&quot;#,##0.00">
                  <c:v>4467</c:v>
                </c:pt>
                <c:pt idx="71" formatCode="&quot;$&quot;#,##0.00">
                  <c:v>4414</c:v>
                </c:pt>
                <c:pt idx="72" formatCode="&quot;$&quot;#,##0.00">
                  <c:v>4009</c:v>
                </c:pt>
                <c:pt idx="73" formatCode="&quot;$&quot;#,##0.00">
                  <c:v>3335</c:v>
                </c:pt>
                <c:pt idx="74" formatCode="&quot;$&quot;#,##0.00">
                  <c:v>3837</c:v>
                </c:pt>
                <c:pt idx="75" formatCode="&quot;$&quot;#,##0.00">
                  <c:v>4120</c:v>
                </c:pt>
                <c:pt idx="76" formatCode="&quot;$&quot;#,##0.00">
                  <c:v>4155</c:v>
                </c:pt>
                <c:pt idx="77" formatCode="&quot;$&quot;#,##0.00">
                  <c:v>4528</c:v>
                </c:pt>
                <c:pt idx="78" formatCode="&quot;$&quot;#,##0.00">
                  <c:v>4985</c:v>
                </c:pt>
                <c:pt idx="79" formatCode="&quot;$&quot;#,##0.00">
                  <c:v>5216</c:v>
                </c:pt>
                <c:pt idx="80" formatCode="&quot;$&quot;#,##0.00">
                  <c:v>5167</c:v>
                </c:pt>
                <c:pt idx="81" formatCode="&quot;$&quot;#,##0.00">
                  <c:v>5497</c:v>
                </c:pt>
                <c:pt idx="82" formatCode="&quot;$&quot;#,##0.00">
                  <c:v>5756</c:v>
                </c:pt>
                <c:pt idx="83" formatCode="&quot;$&quot;#,##0.00">
                  <c:v>5817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6-F049-9F9A-BFEC84D50A79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'Simple ES'!$A$2:$B$86</c:f>
              <c:multiLvlStrCache>
                <c:ptCount val="8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1</c:v>
                  </c:pt>
                  <c:pt idx="57">
                    <c:v>2</c:v>
                  </c:pt>
                  <c:pt idx="58">
                    <c:v>3</c:v>
                  </c:pt>
                  <c:pt idx="59">
                    <c:v>4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1</c:v>
                  </c:pt>
                  <c:pt idx="65">
                    <c:v>2</c:v>
                  </c:pt>
                  <c:pt idx="66">
                    <c:v>3</c:v>
                  </c:pt>
                  <c:pt idx="67">
                    <c:v>4</c:v>
                  </c:pt>
                  <c:pt idx="68">
                    <c:v>1</c:v>
                  </c:pt>
                  <c:pt idx="69">
                    <c:v>2</c:v>
                  </c:pt>
                  <c:pt idx="70">
                    <c:v>3</c:v>
                  </c:pt>
                  <c:pt idx="71">
                    <c:v>4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1</c:v>
                  </c:pt>
                  <c:pt idx="77">
                    <c:v>2</c:v>
                  </c:pt>
                  <c:pt idx="78">
                    <c:v>3</c:v>
                  </c:pt>
                  <c:pt idx="79">
                    <c:v>4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1</c:v>
                  </c:pt>
                </c:lvl>
                <c:lvl>
                  <c:pt idx="0">
                    <c:v>2002</c:v>
                  </c:pt>
                  <c:pt idx="4">
                    <c:v>2003</c:v>
                  </c:pt>
                  <c:pt idx="8">
                    <c:v>2004</c:v>
                  </c:pt>
                  <c:pt idx="12">
                    <c:v>2005</c:v>
                  </c:pt>
                  <c:pt idx="16">
                    <c:v>2006</c:v>
                  </c:pt>
                  <c:pt idx="20">
                    <c:v>2007</c:v>
                  </c:pt>
                  <c:pt idx="24">
                    <c:v>2008</c:v>
                  </c:pt>
                  <c:pt idx="28">
                    <c:v>2009</c:v>
                  </c:pt>
                  <c:pt idx="32">
                    <c:v>2010</c:v>
                  </c:pt>
                  <c:pt idx="36">
                    <c:v>2011</c:v>
                  </c:pt>
                  <c:pt idx="40">
                    <c:v>2012</c:v>
                  </c:pt>
                  <c:pt idx="44">
                    <c:v>2013</c:v>
                  </c:pt>
                  <c:pt idx="48">
                    <c:v>2014</c:v>
                  </c:pt>
                  <c:pt idx="52">
                    <c:v>2015</c:v>
                  </c:pt>
                  <c:pt idx="56">
                    <c:v>2016</c:v>
                  </c:pt>
                  <c:pt idx="60">
                    <c:v>2017</c:v>
                  </c:pt>
                  <c:pt idx="64">
                    <c:v>2018</c:v>
                  </c:pt>
                  <c:pt idx="68">
                    <c:v>2019</c:v>
                  </c:pt>
                  <c:pt idx="72">
                    <c:v>2020</c:v>
                  </c:pt>
                  <c:pt idx="76">
                    <c:v>2021</c:v>
                  </c:pt>
                  <c:pt idx="80">
                    <c:v>2022</c:v>
                  </c:pt>
                  <c:pt idx="84">
                    <c:v>2023</c:v>
                  </c:pt>
                </c:lvl>
              </c:multiLvlStrCache>
            </c:multiLvlStrRef>
          </c:cat>
          <c:val>
            <c:numRef>
              <c:f>'Simple ES'!$E$2:$E$86</c:f>
              <c:numCache>
                <c:formatCode>_("$"* #,##0.00_);_("$"* \(#,##0.00\);_("$"* "-"??_);_(@_)</c:formatCode>
                <c:ptCount val="85"/>
                <c:pt idx="0">
                  <c:v>392.95</c:v>
                </c:pt>
                <c:pt idx="1">
                  <c:v>392.95</c:v>
                </c:pt>
                <c:pt idx="2">
                  <c:v>448.76</c:v>
                </c:pt>
                <c:pt idx="3">
                  <c:v>539.44000000000005</c:v>
                </c:pt>
                <c:pt idx="4">
                  <c:v>510.65999999999985</c:v>
                </c:pt>
                <c:pt idx="5">
                  <c:v>512.22</c:v>
                </c:pt>
                <c:pt idx="6">
                  <c:v>556.89</c:v>
                </c:pt>
                <c:pt idx="7">
                  <c:v>594.16999999999996</c:v>
                </c:pt>
                <c:pt idx="8">
                  <c:v>567.56999999999971</c:v>
                </c:pt>
                <c:pt idx="9">
                  <c:v>594.30999999999995</c:v>
                </c:pt>
                <c:pt idx="10">
                  <c:v>647.28</c:v>
                </c:pt>
                <c:pt idx="11">
                  <c:v>667.84</c:v>
                </c:pt>
                <c:pt idx="12">
                  <c:v>683.90000000000009</c:v>
                </c:pt>
                <c:pt idx="13">
                  <c:v>658.24</c:v>
                </c:pt>
                <c:pt idx="14">
                  <c:v>771.87</c:v>
                </c:pt>
                <c:pt idx="15">
                  <c:v>791.61</c:v>
                </c:pt>
                <c:pt idx="16">
                  <c:v>715.90999999999985</c:v>
                </c:pt>
                <c:pt idx="17">
                  <c:v>738.45</c:v>
                </c:pt>
                <c:pt idx="18">
                  <c:v>846.49</c:v>
                </c:pt>
                <c:pt idx="19">
                  <c:v>901.97</c:v>
                </c:pt>
                <c:pt idx="20">
                  <c:v>749.16</c:v>
                </c:pt>
                <c:pt idx="21">
                  <c:v>915.1</c:v>
                </c:pt>
                <c:pt idx="22">
                  <c:v>996.96</c:v>
                </c:pt>
                <c:pt idx="23">
                  <c:v>1082.8499999999999</c:v>
                </c:pt>
                <c:pt idx="24">
                  <c:v>1072.69</c:v>
                </c:pt>
                <c:pt idx="25">
                  <c:v>1182.08</c:v>
                </c:pt>
                <c:pt idx="26">
                  <c:v>1246.5</c:v>
                </c:pt>
                <c:pt idx="27">
                  <c:v>1338.18</c:v>
                </c:pt>
                <c:pt idx="28">
                  <c:v>1224.8399999999999</c:v>
                </c:pt>
                <c:pt idx="29">
                  <c:v>1156.0999999999999</c:v>
                </c:pt>
                <c:pt idx="30">
                  <c:v>1279.8900000000001</c:v>
                </c:pt>
                <c:pt idx="31">
                  <c:v>1364.28</c:v>
                </c:pt>
                <c:pt idx="32">
                  <c:v>1298.4100000000001</c:v>
                </c:pt>
                <c:pt idx="33">
                  <c:v>1308</c:v>
                </c:pt>
                <c:pt idx="34">
                  <c:v>1365</c:v>
                </c:pt>
                <c:pt idx="35">
                  <c:v>1428</c:v>
                </c:pt>
                <c:pt idx="36">
                  <c:v>1438</c:v>
                </c:pt>
                <c:pt idx="37">
                  <c:v>1501</c:v>
                </c:pt>
                <c:pt idx="38">
                  <c:v>1667</c:v>
                </c:pt>
                <c:pt idx="39">
                  <c:v>1818</c:v>
                </c:pt>
                <c:pt idx="40">
                  <c:v>1728</c:v>
                </c:pt>
                <c:pt idx="41">
                  <c:v>1758</c:v>
                </c:pt>
                <c:pt idx="42">
                  <c:v>1820</c:v>
                </c:pt>
                <c:pt idx="43">
                  <c:v>1918</c:v>
                </c:pt>
                <c:pt idx="44">
                  <c:v>1895</c:v>
                </c:pt>
                <c:pt idx="45">
                  <c:v>1906</c:v>
                </c:pt>
                <c:pt idx="46">
                  <c:v>2096</c:v>
                </c:pt>
                <c:pt idx="47">
                  <c:v>2218</c:v>
                </c:pt>
                <c:pt idx="48">
                  <c:v>2126</c:v>
                </c:pt>
                <c:pt idx="49">
                  <c:v>2177</c:v>
                </c:pt>
                <c:pt idx="50">
                  <c:v>2377</c:v>
                </c:pt>
                <c:pt idx="51">
                  <c:v>2503</c:v>
                </c:pt>
                <c:pt idx="52">
                  <c:v>2416</c:v>
                </c:pt>
                <c:pt idx="53">
                  <c:v>2230</c:v>
                </c:pt>
                <c:pt idx="54">
                  <c:v>2390</c:v>
                </c:pt>
                <c:pt idx="55">
                  <c:v>2530</c:v>
                </c:pt>
                <c:pt idx="56">
                  <c:v>2517</c:v>
                </c:pt>
                <c:pt idx="57">
                  <c:v>2446</c:v>
                </c:pt>
                <c:pt idx="58">
                  <c:v>2694</c:v>
                </c:pt>
                <c:pt idx="59">
                  <c:v>2880</c:v>
                </c:pt>
                <c:pt idx="60">
                  <c:v>2756</c:v>
                </c:pt>
                <c:pt idx="61">
                  <c:v>2734</c:v>
                </c:pt>
                <c:pt idx="62">
                  <c:v>3053</c:v>
                </c:pt>
                <c:pt idx="63">
                  <c:v>3398</c:v>
                </c:pt>
                <c:pt idx="64">
                  <c:v>3312</c:v>
                </c:pt>
                <c:pt idx="65">
                  <c:v>3580</c:v>
                </c:pt>
                <c:pt idx="66">
                  <c:v>3665</c:v>
                </c:pt>
                <c:pt idx="67">
                  <c:v>3898</c:v>
                </c:pt>
                <c:pt idx="68">
                  <c:v>3807</c:v>
                </c:pt>
                <c:pt idx="69">
                  <c:v>3889</c:v>
                </c:pt>
                <c:pt idx="70">
                  <c:v>4113</c:v>
                </c:pt>
                <c:pt idx="71">
                  <c:v>4467</c:v>
                </c:pt>
                <c:pt idx="72">
                  <c:v>4414</c:v>
                </c:pt>
                <c:pt idx="73">
                  <c:v>4009</c:v>
                </c:pt>
                <c:pt idx="74">
                  <c:v>3335</c:v>
                </c:pt>
                <c:pt idx="75">
                  <c:v>3837</c:v>
                </c:pt>
                <c:pt idx="76">
                  <c:v>4120</c:v>
                </c:pt>
                <c:pt idx="77">
                  <c:v>4155</c:v>
                </c:pt>
                <c:pt idx="78">
                  <c:v>4528</c:v>
                </c:pt>
                <c:pt idx="79">
                  <c:v>4985</c:v>
                </c:pt>
                <c:pt idx="80">
                  <c:v>5216</c:v>
                </c:pt>
                <c:pt idx="81">
                  <c:v>5167</c:v>
                </c:pt>
                <c:pt idx="82">
                  <c:v>5497</c:v>
                </c:pt>
                <c:pt idx="83">
                  <c:v>5756</c:v>
                </c:pt>
                <c:pt idx="84">
                  <c:v>5817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F6-F049-9F9A-BFEC84D50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751215"/>
        <c:axId val="1598270815"/>
      </c:lineChart>
      <c:catAx>
        <c:axId val="162075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270815"/>
        <c:crosses val="autoZero"/>
        <c:auto val="1"/>
        <c:lblAlgn val="ctr"/>
        <c:lblOffset val="100"/>
        <c:noMultiLvlLbl val="0"/>
      </c:catAx>
      <c:valAx>
        <c:axId val="159827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Sales</a:t>
                </a:r>
                <a:r>
                  <a:rPr lang="en-US" sz="1600" b="1" baseline="0"/>
                  <a:t> (in Millions)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75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Holt!$C$1</c:f>
              <c:strCache>
                <c:ptCount val="1"/>
                <c:pt idx="0">
                  <c:v>Sales ($M)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Holt!$A$1:$B$89</c:f>
              <c:multiLvlStrCache>
                <c:ptCount val="89"/>
                <c:lvl>
                  <c:pt idx="0">
                    <c:v>Quarter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1</c:v>
                  </c:pt>
                  <c:pt idx="30">
                    <c:v>2</c:v>
                  </c:pt>
                  <c:pt idx="31">
                    <c:v>3</c:v>
                  </c:pt>
                  <c:pt idx="32">
                    <c:v>4</c:v>
                  </c:pt>
                  <c:pt idx="33">
                    <c:v>1</c:v>
                  </c:pt>
                  <c:pt idx="34">
                    <c:v>2</c:v>
                  </c:pt>
                  <c:pt idx="35">
                    <c:v>3</c:v>
                  </c:pt>
                  <c:pt idx="36">
                    <c:v>4</c:v>
                  </c:pt>
                  <c:pt idx="37">
                    <c:v>1</c:v>
                  </c:pt>
                  <c:pt idx="38">
                    <c:v>2</c:v>
                  </c:pt>
                  <c:pt idx="39">
                    <c:v>3</c:v>
                  </c:pt>
                  <c:pt idx="40">
                    <c:v>4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  <c:pt idx="45">
                    <c:v>1</c:v>
                  </c:pt>
                  <c:pt idx="46">
                    <c:v>2</c:v>
                  </c:pt>
                  <c:pt idx="47">
                    <c:v>3</c:v>
                  </c:pt>
                  <c:pt idx="48">
                    <c:v>4</c:v>
                  </c:pt>
                  <c:pt idx="49">
                    <c:v>1</c:v>
                  </c:pt>
                  <c:pt idx="50">
                    <c:v>2</c:v>
                  </c:pt>
                  <c:pt idx="51">
                    <c:v>3</c:v>
                  </c:pt>
                  <c:pt idx="52">
                    <c:v>4</c:v>
                  </c:pt>
                  <c:pt idx="53">
                    <c:v>1</c:v>
                  </c:pt>
                  <c:pt idx="54">
                    <c:v>2</c:v>
                  </c:pt>
                  <c:pt idx="55">
                    <c:v>3</c:v>
                  </c:pt>
                  <c:pt idx="56">
                    <c:v>4</c:v>
                  </c:pt>
                  <c:pt idx="57">
                    <c:v>1</c:v>
                  </c:pt>
                  <c:pt idx="58">
                    <c:v>2</c:v>
                  </c:pt>
                  <c:pt idx="59">
                    <c:v>3</c:v>
                  </c:pt>
                  <c:pt idx="60">
                    <c:v>4</c:v>
                  </c:pt>
                  <c:pt idx="61">
                    <c:v>1</c:v>
                  </c:pt>
                  <c:pt idx="62">
                    <c:v>2</c:v>
                  </c:pt>
                  <c:pt idx="63">
                    <c:v>3</c:v>
                  </c:pt>
                  <c:pt idx="64">
                    <c:v>4</c:v>
                  </c:pt>
                  <c:pt idx="65">
                    <c:v>1</c:v>
                  </c:pt>
                  <c:pt idx="66">
                    <c:v>2</c:v>
                  </c:pt>
                  <c:pt idx="67">
                    <c:v>3</c:v>
                  </c:pt>
                  <c:pt idx="68">
                    <c:v>4</c:v>
                  </c:pt>
                  <c:pt idx="69">
                    <c:v>1</c:v>
                  </c:pt>
                  <c:pt idx="70">
                    <c:v>2</c:v>
                  </c:pt>
                  <c:pt idx="71">
                    <c:v>3</c:v>
                  </c:pt>
                  <c:pt idx="72">
                    <c:v>4</c:v>
                  </c:pt>
                  <c:pt idx="73">
                    <c:v>1</c:v>
                  </c:pt>
                  <c:pt idx="74">
                    <c:v>2</c:v>
                  </c:pt>
                  <c:pt idx="75">
                    <c:v>3</c:v>
                  </c:pt>
                  <c:pt idx="76">
                    <c:v>4</c:v>
                  </c:pt>
                  <c:pt idx="77">
                    <c:v>1</c:v>
                  </c:pt>
                  <c:pt idx="78">
                    <c:v>2</c:v>
                  </c:pt>
                  <c:pt idx="79">
                    <c:v>3</c:v>
                  </c:pt>
                  <c:pt idx="80">
                    <c:v>4</c:v>
                  </c:pt>
                  <c:pt idx="81">
                    <c:v>1</c:v>
                  </c:pt>
                  <c:pt idx="82">
                    <c:v>2</c:v>
                  </c:pt>
                  <c:pt idx="83">
                    <c:v>3</c:v>
                  </c:pt>
                  <c:pt idx="84">
                    <c:v>4</c:v>
                  </c:pt>
                  <c:pt idx="85">
                    <c:v>1</c:v>
                  </c:pt>
                  <c:pt idx="86">
                    <c:v>2</c:v>
                  </c:pt>
                  <c:pt idx="87">
                    <c:v>3</c:v>
                  </c:pt>
                  <c:pt idx="88">
                    <c:v>4</c:v>
                  </c:pt>
                </c:lvl>
                <c:lvl>
                  <c:pt idx="0">
                    <c:v>Year</c:v>
                  </c:pt>
                  <c:pt idx="1">
                    <c:v>2002</c:v>
                  </c:pt>
                  <c:pt idx="5">
                    <c:v>2003</c:v>
                  </c:pt>
                  <c:pt idx="9">
                    <c:v>2004</c:v>
                  </c:pt>
                  <c:pt idx="13">
                    <c:v>2005</c:v>
                  </c:pt>
                  <c:pt idx="17">
                    <c:v>2006</c:v>
                  </c:pt>
                  <c:pt idx="21">
                    <c:v>2007</c:v>
                  </c:pt>
                  <c:pt idx="25">
                    <c:v>2008</c:v>
                  </c:pt>
                  <c:pt idx="29">
                    <c:v>2009</c:v>
                  </c:pt>
                  <c:pt idx="33">
                    <c:v>2010</c:v>
                  </c:pt>
                  <c:pt idx="37">
                    <c:v>2011</c:v>
                  </c:pt>
                  <c:pt idx="41">
                    <c:v>2012</c:v>
                  </c:pt>
                  <c:pt idx="45">
                    <c:v>2013</c:v>
                  </c:pt>
                  <c:pt idx="49">
                    <c:v>2014</c:v>
                  </c:pt>
                  <c:pt idx="53">
                    <c:v>2015</c:v>
                  </c:pt>
                  <c:pt idx="57">
                    <c:v>2016</c:v>
                  </c:pt>
                  <c:pt idx="61">
                    <c:v>2017</c:v>
                  </c:pt>
                  <c:pt idx="65">
                    <c:v>2018</c:v>
                  </c:pt>
                  <c:pt idx="69">
                    <c:v>2019</c:v>
                  </c:pt>
                  <c:pt idx="73">
                    <c:v>2020</c:v>
                  </c:pt>
                  <c:pt idx="77">
                    <c:v>2021</c:v>
                  </c:pt>
                  <c:pt idx="81">
                    <c:v>2022</c:v>
                  </c:pt>
                  <c:pt idx="85">
                    <c:v>2023</c:v>
                  </c:pt>
                </c:lvl>
              </c:multiLvlStrCache>
            </c:multiLvlStrRef>
          </c:cat>
          <c:val>
            <c:numRef>
              <c:f>Holt!$C$2:$C$85</c:f>
              <c:numCache>
                <c:formatCode>General</c:formatCode>
                <c:ptCount val="84"/>
                <c:pt idx="0">
                  <c:v>392.95</c:v>
                </c:pt>
                <c:pt idx="1">
                  <c:v>448.76</c:v>
                </c:pt>
                <c:pt idx="2">
                  <c:v>539.44000000000005</c:v>
                </c:pt>
                <c:pt idx="3">
                  <c:v>510.65999999999985</c:v>
                </c:pt>
                <c:pt idx="4">
                  <c:v>512.22</c:v>
                </c:pt>
                <c:pt idx="5">
                  <c:v>556.89</c:v>
                </c:pt>
                <c:pt idx="6">
                  <c:v>594.16999999999996</c:v>
                </c:pt>
                <c:pt idx="7">
                  <c:v>567.56999999999971</c:v>
                </c:pt>
                <c:pt idx="8">
                  <c:v>594.30999999999995</c:v>
                </c:pt>
                <c:pt idx="9">
                  <c:v>647.28</c:v>
                </c:pt>
                <c:pt idx="10">
                  <c:v>667.84</c:v>
                </c:pt>
                <c:pt idx="11">
                  <c:v>683.90000000000009</c:v>
                </c:pt>
                <c:pt idx="12">
                  <c:v>658.24</c:v>
                </c:pt>
                <c:pt idx="13">
                  <c:v>771.87</c:v>
                </c:pt>
                <c:pt idx="14">
                  <c:v>791.61</c:v>
                </c:pt>
                <c:pt idx="15">
                  <c:v>715.90999999999985</c:v>
                </c:pt>
                <c:pt idx="16" formatCode="&quot;$&quot;#,##0.00_);[Red]\(&quot;$&quot;#,##0.00\)">
                  <c:v>738.45</c:v>
                </c:pt>
                <c:pt idx="17" formatCode="&quot;$&quot;#,##0.00_);[Red]\(&quot;$&quot;#,##0.00\)">
                  <c:v>846.49</c:v>
                </c:pt>
                <c:pt idx="18" formatCode="&quot;$&quot;#,##0.00_);[Red]\(&quot;$&quot;#,##0.00\)">
                  <c:v>901.97</c:v>
                </c:pt>
                <c:pt idx="19" formatCode="&quot;$&quot;#,##0.00_);[Red]\(&quot;$&quot;#,##0.00\)">
                  <c:v>749.16</c:v>
                </c:pt>
                <c:pt idx="20" formatCode="&quot;$&quot;#,##0.00_);[Red]\(&quot;$&quot;#,##0.00\)">
                  <c:v>915.1</c:v>
                </c:pt>
                <c:pt idx="21" formatCode="&quot;$&quot;#,##0.00_);[Red]\(&quot;$&quot;#,##0.00\)">
                  <c:v>996.96</c:v>
                </c:pt>
                <c:pt idx="22" formatCode="&quot;$&quot;#,##0.00_);[Red]\(&quot;$&quot;#,##0.00\)">
                  <c:v>1082.8499999999999</c:v>
                </c:pt>
                <c:pt idx="23" formatCode="&quot;$&quot;#,##0.00_);[Red]\(&quot;$&quot;#,##0.00\)">
                  <c:v>1072.69</c:v>
                </c:pt>
                <c:pt idx="24" formatCode="&quot;$&quot;#,##0.00_);[Red]\(&quot;$&quot;#,##0.00\)">
                  <c:v>1182.08</c:v>
                </c:pt>
                <c:pt idx="25" formatCode="&quot;$&quot;#,##0.00_);[Red]\(&quot;$&quot;#,##0.00\)">
                  <c:v>1246.5</c:v>
                </c:pt>
                <c:pt idx="26" formatCode="&quot;$&quot;#,##0.00_);[Red]\(&quot;$&quot;#,##0.00\)">
                  <c:v>1338.18</c:v>
                </c:pt>
                <c:pt idx="27" formatCode="&quot;$&quot;#,##0.00_);[Red]\(&quot;$&quot;#,##0.00\)">
                  <c:v>1224.8399999999999</c:v>
                </c:pt>
                <c:pt idx="28" formatCode="&quot;$&quot;#,##0.00_);[Red]\(&quot;$&quot;#,##0.00\)">
                  <c:v>1156.0999999999999</c:v>
                </c:pt>
                <c:pt idx="29" formatCode="&quot;$&quot;#,##0.00_);[Red]\(&quot;$&quot;#,##0.00\)">
                  <c:v>1279.8900000000001</c:v>
                </c:pt>
                <c:pt idx="30" formatCode="&quot;$&quot;#,##0.00_);[Red]\(&quot;$&quot;#,##0.00\)">
                  <c:v>1364.28</c:v>
                </c:pt>
                <c:pt idx="31" formatCode="&quot;$&quot;#,##0.00_);[Red]\(&quot;$&quot;#,##0.00\)">
                  <c:v>1298.4100000000001</c:v>
                </c:pt>
                <c:pt idx="32" formatCode="&quot;$&quot;#,##0.00_);[Red]\(&quot;$&quot;#,##0.00\)">
                  <c:v>1308</c:v>
                </c:pt>
                <c:pt idx="33" formatCode="&quot;$&quot;#,##0.00_);[Red]\(&quot;$&quot;#,##0.00\)">
                  <c:v>1365</c:v>
                </c:pt>
                <c:pt idx="34" formatCode="&quot;$&quot;#,##0.00_);[Red]\(&quot;$&quot;#,##0.00\)">
                  <c:v>1428</c:v>
                </c:pt>
                <c:pt idx="35" formatCode="&quot;$&quot;#,##0.00_);[Red]\(&quot;$&quot;#,##0.00\)">
                  <c:v>1438</c:v>
                </c:pt>
                <c:pt idx="36" formatCode="&quot;$&quot;#,##0.00_);[Red]\(&quot;$&quot;#,##0.00\)">
                  <c:v>1501</c:v>
                </c:pt>
                <c:pt idx="37" formatCode="&quot;$&quot;#,##0.00_);[Red]\(&quot;$&quot;#,##0.00\)">
                  <c:v>1667</c:v>
                </c:pt>
                <c:pt idx="38" formatCode="&quot;$&quot;#,##0.00_);[Red]\(&quot;$&quot;#,##0.00\)">
                  <c:v>1818</c:v>
                </c:pt>
                <c:pt idx="39" formatCode="&quot;$&quot;#,##0.00_);[Red]\(&quot;$&quot;#,##0.00\)">
                  <c:v>1728</c:v>
                </c:pt>
                <c:pt idx="40" formatCode="&quot;$&quot;#,##0.00_);[Red]\(&quot;$&quot;#,##0.00\)">
                  <c:v>1758</c:v>
                </c:pt>
                <c:pt idx="41" formatCode="&quot;$&quot;#,##0.00_);[Red]\(&quot;$&quot;#,##0.00\)">
                  <c:v>1820</c:v>
                </c:pt>
                <c:pt idx="42" formatCode="&quot;$&quot;#,##0.00_);[Red]\(&quot;$&quot;#,##0.00\)">
                  <c:v>1918</c:v>
                </c:pt>
                <c:pt idx="43" formatCode="&quot;$&quot;#,##0.00_);[Red]\(&quot;$&quot;#,##0.00\)">
                  <c:v>1895</c:v>
                </c:pt>
                <c:pt idx="44" formatCode="&quot;$&quot;#,##0.00_);[Red]\(&quot;$&quot;#,##0.00\)">
                  <c:v>1906</c:v>
                </c:pt>
                <c:pt idx="45" formatCode="&quot;$&quot;#,##0.00_);[Red]\(&quot;$&quot;#,##0.00\)">
                  <c:v>2096</c:v>
                </c:pt>
                <c:pt idx="46" formatCode="&quot;$&quot;#,##0.00_);[Red]\(&quot;$&quot;#,##0.00\)">
                  <c:v>2218</c:v>
                </c:pt>
                <c:pt idx="47" formatCode="&quot;$&quot;#,##0.00_);[Red]\(&quot;$&quot;#,##0.00\)">
                  <c:v>2126</c:v>
                </c:pt>
                <c:pt idx="48" formatCode="&quot;$&quot;#,##0.00">
                  <c:v>2177</c:v>
                </c:pt>
                <c:pt idx="49" formatCode="&quot;$&quot;#,##0.00">
                  <c:v>2377</c:v>
                </c:pt>
                <c:pt idx="50" formatCode="&quot;$&quot;#,##0.00">
                  <c:v>2503</c:v>
                </c:pt>
                <c:pt idx="51" formatCode="&quot;$&quot;#,##0.00">
                  <c:v>2416</c:v>
                </c:pt>
                <c:pt idx="52" formatCode="&quot;$&quot;#,##0.00">
                  <c:v>2230</c:v>
                </c:pt>
                <c:pt idx="53" formatCode="&quot;$&quot;#,##0.00">
                  <c:v>2390</c:v>
                </c:pt>
                <c:pt idx="54" formatCode="&quot;$&quot;#,##0.00">
                  <c:v>2530</c:v>
                </c:pt>
                <c:pt idx="55" formatCode="&quot;$&quot;#,##0.00">
                  <c:v>2517</c:v>
                </c:pt>
                <c:pt idx="56" formatCode="&quot;$&quot;#,##0.00">
                  <c:v>2446</c:v>
                </c:pt>
                <c:pt idx="57" formatCode="&quot;$&quot;#,##0.00">
                  <c:v>2694</c:v>
                </c:pt>
                <c:pt idx="58" formatCode="&quot;$&quot;#,##0.00">
                  <c:v>2880</c:v>
                </c:pt>
                <c:pt idx="59" formatCode="&quot;$&quot;#,##0.00">
                  <c:v>2756</c:v>
                </c:pt>
                <c:pt idx="60" formatCode="&quot;$&quot;#,##0.00">
                  <c:v>2734</c:v>
                </c:pt>
                <c:pt idx="61" formatCode="&quot;$&quot;#,##0.00">
                  <c:v>3053</c:v>
                </c:pt>
                <c:pt idx="62" formatCode="&quot;$&quot;#,##0.00">
                  <c:v>3398</c:v>
                </c:pt>
                <c:pt idx="63" formatCode="&quot;$&quot;#,##0.00">
                  <c:v>3312</c:v>
                </c:pt>
                <c:pt idx="64" formatCode="&quot;$&quot;#,##0.00">
                  <c:v>3580</c:v>
                </c:pt>
                <c:pt idx="65" formatCode="&quot;$&quot;#,##0.00">
                  <c:v>3665</c:v>
                </c:pt>
                <c:pt idx="66" formatCode="&quot;$&quot;#,##0.00">
                  <c:v>3898</c:v>
                </c:pt>
                <c:pt idx="67" formatCode="&quot;$&quot;#,##0.00">
                  <c:v>3807</c:v>
                </c:pt>
                <c:pt idx="68" formatCode="&quot;$&quot;#,##0.00">
                  <c:v>3889</c:v>
                </c:pt>
                <c:pt idx="69" formatCode="&quot;$&quot;#,##0.00">
                  <c:v>4113</c:v>
                </c:pt>
                <c:pt idx="70" formatCode="&quot;$&quot;#,##0.00">
                  <c:v>4467</c:v>
                </c:pt>
                <c:pt idx="71" formatCode="&quot;$&quot;#,##0.00">
                  <c:v>4414</c:v>
                </c:pt>
                <c:pt idx="72" formatCode="&quot;$&quot;#,##0.00">
                  <c:v>4009</c:v>
                </c:pt>
                <c:pt idx="73" formatCode="&quot;$&quot;#,##0.00">
                  <c:v>3335</c:v>
                </c:pt>
                <c:pt idx="74" formatCode="&quot;$&quot;#,##0.00">
                  <c:v>3837</c:v>
                </c:pt>
                <c:pt idx="75" formatCode="&quot;$&quot;#,##0.00">
                  <c:v>4120</c:v>
                </c:pt>
                <c:pt idx="76" formatCode="&quot;$&quot;#,##0.00">
                  <c:v>4155</c:v>
                </c:pt>
                <c:pt idx="77" formatCode="&quot;$&quot;#,##0.00">
                  <c:v>4528</c:v>
                </c:pt>
                <c:pt idx="78" formatCode="&quot;$&quot;#,##0.00">
                  <c:v>4985</c:v>
                </c:pt>
                <c:pt idx="79" formatCode="&quot;$&quot;#,##0.00">
                  <c:v>5216</c:v>
                </c:pt>
                <c:pt idx="80" formatCode="&quot;$&quot;#,##0.00">
                  <c:v>5167</c:v>
                </c:pt>
                <c:pt idx="81" formatCode="&quot;$&quot;#,##0.00">
                  <c:v>5497</c:v>
                </c:pt>
                <c:pt idx="82" formatCode="&quot;$&quot;#,##0.00">
                  <c:v>5756</c:v>
                </c:pt>
                <c:pt idx="83" formatCode="&quot;$&quot;#,##0.00">
                  <c:v>5817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24-DD43-A532-150ECE8CB361}"/>
            </c:ext>
          </c:extLst>
        </c:ser>
        <c:ser>
          <c:idx val="1"/>
          <c:order val="1"/>
          <c:tx>
            <c:strRef>
              <c:f>Holt!$G$1</c:f>
              <c:strCache>
                <c:ptCount val="1"/>
                <c:pt idx="0">
                  <c:v> F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Holt!$A$1:$B$89</c:f>
              <c:multiLvlStrCache>
                <c:ptCount val="89"/>
                <c:lvl>
                  <c:pt idx="0">
                    <c:v>Quarter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1</c:v>
                  </c:pt>
                  <c:pt idx="30">
                    <c:v>2</c:v>
                  </c:pt>
                  <c:pt idx="31">
                    <c:v>3</c:v>
                  </c:pt>
                  <c:pt idx="32">
                    <c:v>4</c:v>
                  </c:pt>
                  <c:pt idx="33">
                    <c:v>1</c:v>
                  </c:pt>
                  <c:pt idx="34">
                    <c:v>2</c:v>
                  </c:pt>
                  <c:pt idx="35">
                    <c:v>3</c:v>
                  </c:pt>
                  <c:pt idx="36">
                    <c:v>4</c:v>
                  </c:pt>
                  <c:pt idx="37">
                    <c:v>1</c:v>
                  </c:pt>
                  <c:pt idx="38">
                    <c:v>2</c:v>
                  </c:pt>
                  <c:pt idx="39">
                    <c:v>3</c:v>
                  </c:pt>
                  <c:pt idx="40">
                    <c:v>4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  <c:pt idx="45">
                    <c:v>1</c:v>
                  </c:pt>
                  <c:pt idx="46">
                    <c:v>2</c:v>
                  </c:pt>
                  <c:pt idx="47">
                    <c:v>3</c:v>
                  </c:pt>
                  <c:pt idx="48">
                    <c:v>4</c:v>
                  </c:pt>
                  <c:pt idx="49">
                    <c:v>1</c:v>
                  </c:pt>
                  <c:pt idx="50">
                    <c:v>2</c:v>
                  </c:pt>
                  <c:pt idx="51">
                    <c:v>3</c:v>
                  </c:pt>
                  <c:pt idx="52">
                    <c:v>4</c:v>
                  </c:pt>
                  <c:pt idx="53">
                    <c:v>1</c:v>
                  </c:pt>
                  <c:pt idx="54">
                    <c:v>2</c:v>
                  </c:pt>
                  <c:pt idx="55">
                    <c:v>3</c:v>
                  </c:pt>
                  <c:pt idx="56">
                    <c:v>4</c:v>
                  </c:pt>
                  <c:pt idx="57">
                    <c:v>1</c:v>
                  </c:pt>
                  <c:pt idx="58">
                    <c:v>2</c:v>
                  </c:pt>
                  <c:pt idx="59">
                    <c:v>3</c:v>
                  </c:pt>
                  <c:pt idx="60">
                    <c:v>4</c:v>
                  </c:pt>
                  <c:pt idx="61">
                    <c:v>1</c:v>
                  </c:pt>
                  <c:pt idx="62">
                    <c:v>2</c:v>
                  </c:pt>
                  <c:pt idx="63">
                    <c:v>3</c:v>
                  </c:pt>
                  <c:pt idx="64">
                    <c:v>4</c:v>
                  </c:pt>
                  <c:pt idx="65">
                    <c:v>1</c:v>
                  </c:pt>
                  <c:pt idx="66">
                    <c:v>2</c:v>
                  </c:pt>
                  <c:pt idx="67">
                    <c:v>3</c:v>
                  </c:pt>
                  <c:pt idx="68">
                    <c:v>4</c:v>
                  </c:pt>
                  <c:pt idx="69">
                    <c:v>1</c:v>
                  </c:pt>
                  <c:pt idx="70">
                    <c:v>2</c:v>
                  </c:pt>
                  <c:pt idx="71">
                    <c:v>3</c:v>
                  </c:pt>
                  <c:pt idx="72">
                    <c:v>4</c:v>
                  </c:pt>
                  <c:pt idx="73">
                    <c:v>1</c:v>
                  </c:pt>
                  <c:pt idx="74">
                    <c:v>2</c:v>
                  </c:pt>
                  <c:pt idx="75">
                    <c:v>3</c:v>
                  </c:pt>
                  <c:pt idx="76">
                    <c:v>4</c:v>
                  </c:pt>
                  <c:pt idx="77">
                    <c:v>1</c:v>
                  </c:pt>
                  <c:pt idx="78">
                    <c:v>2</c:v>
                  </c:pt>
                  <c:pt idx="79">
                    <c:v>3</c:v>
                  </c:pt>
                  <c:pt idx="80">
                    <c:v>4</c:v>
                  </c:pt>
                  <c:pt idx="81">
                    <c:v>1</c:v>
                  </c:pt>
                  <c:pt idx="82">
                    <c:v>2</c:v>
                  </c:pt>
                  <c:pt idx="83">
                    <c:v>3</c:v>
                  </c:pt>
                  <c:pt idx="84">
                    <c:v>4</c:v>
                  </c:pt>
                  <c:pt idx="85">
                    <c:v>1</c:v>
                  </c:pt>
                  <c:pt idx="86">
                    <c:v>2</c:v>
                  </c:pt>
                  <c:pt idx="87">
                    <c:v>3</c:v>
                  </c:pt>
                  <c:pt idx="88">
                    <c:v>4</c:v>
                  </c:pt>
                </c:lvl>
                <c:lvl>
                  <c:pt idx="0">
                    <c:v>Year</c:v>
                  </c:pt>
                  <c:pt idx="1">
                    <c:v>2002</c:v>
                  </c:pt>
                  <c:pt idx="5">
                    <c:v>2003</c:v>
                  </c:pt>
                  <c:pt idx="9">
                    <c:v>2004</c:v>
                  </c:pt>
                  <c:pt idx="13">
                    <c:v>2005</c:v>
                  </c:pt>
                  <c:pt idx="17">
                    <c:v>2006</c:v>
                  </c:pt>
                  <c:pt idx="21">
                    <c:v>2007</c:v>
                  </c:pt>
                  <c:pt idx="25">
                    <c:v>2008</c:v>
                  </c:pt>
                  <c:pt idx="29">
                    <c:v>2009</c:v>
                  </c:pt>
                  <c:pt idx="33">
                    <c:v>2010</c:v>
                  </c:pt>
                  <c:pt idx="37">
                    <c:v>2011</c:v>
                  </c:pt>
                  <c:pt idx="41">
                    <c:v>2012</c:v>
                  </c:pt>
                  <c:pt idx="45">
                    <c:v>2013</c:v>
                  </c:pt>
                  <c:pt idx="49">
                    <c:v>2014</c:v>
                  </c:pt>
                  <c:pt idx="53">
                    <c:v>2015</c:v>
                  </c:pt>
                  <c:pt idx="57">
                    <c:v>2016</c:v>
                  </c:pt>
                  <c:pt idx="61">
                    <c:v>2017</c:v>
                  </c:pt>
                  <c:pt idx="65">
                    <c:v>2018</c:v>
                  </c:pt>
                  <c:pt idx="69">
                    <c:v>2019</c:v>
                  </c:pt>
                  <c:pt idx="73">
                    <c:v>2020</c:v>
                  </c:pt>
                  <c:pt idx="77">
                    <c:v>2021</c:v>
                  </c:pt>
                  <c:pt idx="81">
                    <c:v>2022</c:v>
                  </c:pt>
                  <c:pt idx="85">
                    <c:v>2023</c:v>
                  </c:pt>
                </c:lvl>
              </c:multiLvlStrCache>
            </c:multiLvlStrRef>
          </c:cat>
          <c:val>
            <c:numRef>
              <c:f>Holt!$G$2:$G$89</c:f>
              <c:numCache>
                <c:formatCode>_("$"* #,##0.00_);_("$"* \(#,##0.00\);_("$"* "-"??_);_(@_)</c:formatCode>
                <c:ptCount val="88"/>
                <c:pt idx="1">
                  <c:v>448.76</c:v>
                </c:pt>
                <c:pt idx="2">
                  <c:v>504.57</c:v>
                </c:pt>
                <c:pt idx="3">
                  <c:v>595.25</c:v>
                </c:pt>
                <c:pt idx="4">
                  <c:v>566.4699999999998</c:v>
                </c:pt>
                <c:pt idx="5">
                  <c:v>568.03</c:v>
                </c:pt>
                <c:pt idx="6">
                  <c:v>612.70000000000005</c:v>
                </c:pt>
                <c:pt idx="7">
                  <c:v>649.98</c:v>
                </c:pt>
                <c:pt idx="8">
                  <c:v>623.37999999999965</c:v>
                </c:pt>
                <c:pt idx="9">
                  <c:v>650.11999999999989</c:v>
                </c:pt>
                <c:pt idx="10">
                  <c:v>703.08999999999992</c:v>
                </c:pt>
                <c:pt idx="11">
                  <c:v>723.65000000000009</c:v>
                </c:pt>
                <c:pt idx="12">
                  <c:v>739.71</c:v>
                </c:pt>
                <c:pt idx="13">
                  <c:v>714.05</c:v>
                </c:pt>
                <c:pt idx="14">
                  <c:v>827.68000000000006</c:v>
                </c:pt>
                <c:pt idx="15">
                  <c:v>847.42000000000007</c:v>
                </c:pt>
                <c:pt idx="16">
                  <c:v>771.7199999999998</c:v>
                </c:pt>
                <c:pt idx="17">
                  <c:v>794.26</c:v>
                </c:pt>
                <c:pt idx="18">
                  <c:v>902.3</c:v>
                </c:pt>
                <c:pt idx="19">
                  <c:v>957.78</c:v>
                </c:pt>
                <c:pt idx="20">
                  <c:v>804.97</c:v>
                </c:pt>
                <c:pt idx="21">
                  <c:v>970.91000000000008</c:v>
                </c:pt>
                <c:pt idx="22">
                  <c:v>1052.77</c:v>
                </c:pt>
                <c:pt idx="23">
                  <c:v>1138.6599999999999</c:v>
                </c:pt>
                <c:pt idx="24">
                  <c:v>1128.5</c:v>
                </c:pt>
                <c:pt idx="25">
                  <c:v>1237.8899999999999</c:v>
                </c:pt>
                <c:pt idx="26">
                  <c:v>1302.31</c:v>
                </c:pt>
                <c:pt idx="27">
                  <c:v>1393.99</c:v>
                </c:pt>
                <c:pt idx="28">
                  <c:v>1280.6499999999999</c:v>
                </c:pt>
                <c:pt idx="29">
                  <c:v>1211.9099999999999</c:v>
                </c:pt>
                <c:pt idx="30">
                  <c:v>1335.7</c:v>
                </c:pt>
                <c:pt idx="31">
                  <c:v>1420.09</c:v>
                </c:pt>
                <c:pt idx="32">
                  <c:v>1354.22</c:v>
                </c:pt>
                <c:pt idx="33">
                  <c:v>1363.81</c:v>
                </c:pt>
                <c:pt idx="34">
                  <c:v>1420.81</c:v>
                </c:pt>
                <c:pt idx="35">
                  <c:v>1483.81</c:v>
                </c:pt>
                <c:pt idx="36">
                  <c:v>1493.81</c:v>
                </c:pt>
                <c:pt idx="37">
                  <c:v>1556.81</c:v>
                </c:pt>
                <c:pt idx="38">
                  <c:v>1722.81</c:v>
                </c:pt>
                <c:pt idx="39">
                  <c:v>1873.81</c:v>
                </c:pt>
                <c:pt idx="40">
                  <c:v>1783.81</c:v>
                </c:pt>
                <c:pt idx="41">
                  <c:v>1813.81</c:v>
                </c:pt>
                <c:pt idx="42">
                  <c:v>1875.81</c:v>
                </c:pt>
                <c:pt idx="43">
                  <c:v>1973.81</c:v>
                </c:pt>
                <c:pt idx="44">
                  <c:v>1950.81</c:v>
                </c:pt>
                <c:pt idx="45">
                  <c:v>1961.81</c:v>
                </c:pt>
                <c:pt idx="46">
                  <c:v>2151.81</c:v>
                </c:pt>
                <c:pt idx="47">
                  <c:v>2273.81</c:v>
                </c:pt>
                <c:pt idx="48">
                  <c:v>2181.81</c:v>
                </c:pt>
                <c:pt idx="49">
                  <c:v>2232.81</c:v>
                </c:pt>
                <c:pt idx="50">
                  <c:v>2432.81</c:v>
                </c:pt>
                <c:pt idx="51">
                  <c:v>2558.81</c:v>
                </c:pt>
                <c:pt idx="52">
                  <c:v>2471.81</c:v>
                </c:pt>
                <c:pt idx="53">
                  <c:v>2285.81</c:v>
                </c:pt>
                <c:pt idx="54">
                  <c:v>2445.81</c:v>
                </c:pt>
                <c:pt idx="55">
                  <c:v>2585.81</c:v>
                </c:pt>
                <c:pt idx="56">
                  <c:v>2572.81</c:v>
                </c:pt>
                <c:pt idx="57">
                  <c:v>2501.81</c:v>
                </c:pt>
                <c:pt idx="58">
                  <c:v>2749.81</c:v>
                </c:pt>
                <c:pt idx="59">
                  <c:v>2935.81</c:v>
                </c:pt>
                <c:pt idx="60">
                  <c:v>2811.81</c:v>
                </c:pt>
                <c:pt idx="61">
                  <c:v>2789.81</c:v>
                </c:pt>
                <c:pt idx="62">
                  <c:v>3108.81</c:v>
                </c:pt>
                <c:pt idx="63">
                  <c:v>3453.81</c:v>
                </c:pt>
                <c:pt idx="64">
                  <c:v>3367.81</c:v>
                </c:pt>
                <c:pt idx="65">
                  <c:v>3635.81</c:v>
                </c:pt>
                <c:pt idx="66">
                  <c:v>3720.81</c:v>
                </c:pt>
                <c:pt idx="67">
                  <c:v>3953.81</c:v>
                </c:pt>
                <c:pt idx="68">
                  <c:v>3862.81</c:v>
                </c:pt>
                <c:pt idx="69">
                  <c:v>3944.81</c:v>
                </c:pt>
                <c:pt idx="70">
                  <c:v>4168.8100000000004</c:v>
                </c:pt>
                <c:pt idx="71">
                  <c:v>4522.8100000000004</c:v>
                </c:pt>
                <c:pt idx="72">
                  <c:v>4469.8100000000004</c:v>
                </c:pt>
                <c:pt idx="73">
                  <c:v>4064.81</c:v>
                </c:pt>
                <c:pt idx="74">
                  <c:v>3390.81</c:v>
                </c:pt>
                <c:pt idx="75">
                  <c:v>3892.81</c:v>
                </c:pt>
                <c:pt idx="76">
                  <c:v>4175.8100000000004</c:v>
                </c:pt>
                <c:pt idx="77">
                  <c:v>4210.8100000000004</c:v>
                </c:pt>
                <c:pt idx="78">
                  <c:v>4583.8100000000004</c:v>
                </c:pt>
                <c:pt idx="79">
                  <c:v>5040.8100000000004</c:v>
                </c:pt>
                <c:pt idx="80">
                  <c:v>5271.81</c:v>
                </c:pt>
                <c:pt idx="81">
                  <c:v>5222.8100000000004</c:v>
                </c:pt>
                <c:pt idx="82">
                  <c:v>5552.81</c:v>
                </c:pt>
                <c:pt idx="83">
                  <c:v>5811.81</c:v>
                </c:pt>
                <c:pt idx="84">
                  <c:v>5872.81</c:v>
                </c:pt>
                <c:pt idx="85">
                  <c:v>5928.62</c:v>
                </c:pt>
                <c:pt idx="86">
                  <c:v>5984.43</c:v>
                </c:pt>
                <c:pt idx="87">
                  <c:v>6040.24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24-DD43-A532-150ECE8CB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117104"/>
        <c:axId val="387487216"/>
      </c:lineChart>
      <c:catAx>
        <c:axId val="38711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87216"/>
        <c:crosses val="autoZero"/>
        <c:auto val="1"/>
        <c:lblAlgn val="ctr"/>
        <c:lblOffset val="100"/>
        <c:noMultiLvlLbl val="0"/>
      </c:catAx>
      <c:valAx>
        <c:axId val="3874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1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Winters Add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'Winters Add'!$C$1</c:f>
              <c:strCache>
                <c:ptCount val="1"/>
                <c:pt idx="0">
                  <c:v>Sales ($M)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'Winters Add'!$A$1:$B$89</c:f>
              <c:multiLvlStrCache>
                <c:ptCount val="89"/>
                <c:lvl>
                  <c:pt idx="0">
                    <c:v>Quarter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1</c:v>
                  </c:pt>
                  <c:pt idx="30">
                    <c:v>2</c:v>
                  </c:pt>
                  <c:pt idx="31">
                    <c:v>3</c:v>
                  </c:pt>
                  <c:pt idx="32">
                    <c:v>4</c:v>
                  </c:pt>
                  <c:pt idx="33">
                    <c:v>1</c:v>
                  </c:pt>
                  <c:pt idx="34">
                    <c:v>2</c:v>
                  </c:pt>
                  <c:pt idx="35">
                    <c:v>3</c:v>
                  </c:pt>
                  <c:pt idx="36">
                    <c:v>4</c:v>
                  </c:pt>
                  <c:pt idx="37">
                    <c:v>1</c:v>
                  </c:pt>
                  <c:pt idx="38">
                    <c:v>2</c:v>
                  </c:pt>
                  <c:pt idx="39">
                    <c:v>3</c:v>
                  </c:pt>
                  <c:pt idx="40">
                    <c:v>4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  <c:pt idx="45">
                    <c:v>1</c:v>
                  </c:pt>
                  <c:pt idx="46">
                    <c:v>2</c:v>
                  </c:pt>
                  <c:pt idx="47">
                    <c:v>3</c:v>
                  </c:pt>
                  <c:pt idx="48">
                    <c:v>4</c:v>
                  </c:pt>
                  <c:pt idx="49">
                    <c:v>1</c:v>
                  </c:pt>
                  <c:pt idx="50">
                    <c:v>2</c:v>
                  </c:pt>
                  <c:pt idx="51">
                    <c:v>3</c:v>
                  </c:pt>
                  <c:pt idx="52">
                    <c:v>4</c:v>
                  </c:pt>
                  <c:pt idx="53">
                    <c:v>1</c:v>
                  </c:pt>
                  <c:pt idx="54">
                    <c:v>2</c:v>
                  </c:pt>
                  <c:pt idx="55">
                    <c:v>3</c:v>
                  </c:pt>
                  <c:pt idx="56">
                    <c:v>4</c:v>
                  </c:pt>
                  <c:pt idx="57">
                    <c:v>1</c:v>
                  </c:pt>
                  <c:pt idx="58">
                    <c:v>2</c:v>
                  </c:pt>
                  <c:pt idx="59">
                    <c:v>3</c:v>
                  </c:pt>
                  <c:pt idx="60">
                    <c:v>4</c:v>
                  </c:pt>
                  <c:pt idx="61">
                    <c:v>1</c:v>
                  </c:pt>
                  <c:pt idx="62">
                    <c:v>2</c:v>
                  </c:pt>
                  <c:pt idx="63">
                    <c:v>3</c:v>
                  </c:pt>
                  <c:pt idx="64">
                    <c:v>4</c:v>
                  </c:pt>
                  <c:pt idx="65">
                    <c:v>1</c:v>
                  </c:pt>
                  <c:pt idx="66">
                    <c:v>2</c:v>
                  </c:pt>
                  <c:pt idx="67">
                    <c:v>3</c:v>
                  </c:pt>
                  <c:pt idx="68">
                    <c:v>4</c:v>
                  </c:pt>
                  <c:pt idx="69">
                    <c:v>1</c:v>
                  </c:pt>
                  <c:pt idx="70">
                    <c:v>2</c:v>
                  </c:pt>
                  <c:pt idx="71">
                    <c:v>3</c:v>
                  </c:pt>
                  <c:pt idx="72">
                    <c:v>4</c:v>
                  </c:pt>
                  <c:pt idx="73">
                    <c:v>1</c:v>
                  </c:pt>
                  <c:pt idx="74">
                    <c:v>2</c:v>
                  </c:pt>
                  <c:pt idx="75">
                    <c:v>3</c:v>
                  </c:pt>
                  <c:pt idx="76">
                    <c:v>4</c:v>
                  </c:pt>
                  <c:pt idx="77">
                    <c:v>1</c:v>
                  </c:pt>
                  <c:pt idx="78">
                    <c:v>2</c:v>
                  </c:pt>
                  <c:pt idx="79">
                    <c:v>3</c:v>
                  </c:pt>
                  <c:pt idx="80">
                    <c:v>4</c:v>
                  </c:pt>
                  <c:pt idx="81">
                    <c:v>1</c:v>
                  </c:pt>
                  <c:pt idx="82">
                    <c:v>2</c:v>
                  </c:pt>
                  <c:pt idx="83">
                    <c:v>3</c:v>
                  </c:pt>
                  <c:pt idx="84">
                    <c:v>4</c:v>
                  </c:pt>
                  <c:pt idx="85">
                    <c:v>1</c:v>
                  </c:pt>
                  <c:pt idx="86">
                    <c:v>2</c:v>
                  </c:pt>
                  <c:pt idx="87">
                    <c:v>3</c:v>
                  </c:pt>
                  <c:pt idx="88">
                    <c:v>4</c:v>
                  </c:pt>
                </c:lvl>
                <c:lvl>
                  <c:pt idx="0">
                    <c:v>Year</c:v>
                  </c:pt>
                  <c:pt idx="1">
                    <c:v>2002</c:v>
                  </c:pt>
                  <c:pt idx="5">
                    <c:v>2003</c:v>
                  </c:pt>
                  <c:pt idx="9">
                    <c:v>2004</c:v>
                  </c:pt>
                  <c:pt idx="13">
                    <c:v>2005</c:v>
                  </c:pt>
                  <c:pt idx="17">
                    <c:v>2006</c:v>
                  </c:pt>
                  <c:pt idx="21">
                    <c:v>2007</c:v>
                  </c:pt>
                  <c:pt idx="25">
                    <c:v>2008</c:v>
                  </c:pt>
                  <c:pt idx="29">
                    <c:v>2009</c:v>
                  </c:pt>
                  <c:pt idx="33">
                    <c:v>2010</c:v>
                  </c:pt>
                  <c:pt idx="37">
                    <c:v>2011</c:v>
                  </c:pt>
                  <c:pt idx="41">
                    <c:v>2012</c:v>
                  </c:pt>
                  <c:pt idx="45">
                    <c:v>2013</c:v>
                  </c:pt>
                  <c:pt idx="49">
                    <c:v>2014</c:v>
                  </c:pt>
                  <c:pt idx="53">
                    <c:v>2015</c:v>
                  </c:pt>
                  <c:pt idx="57">
                    <c:v>2016</c:v>
                  </c:pt>
                  <c:pt idx="61">
                    <c:v>2017</c:v>
                  </c:pt>
                  <c:pt idx="65">
                    <c:v>2018</c:v>
                  </c:pt>
                  <c:pt idx="69">
                    <c:v>2019</c:v>
                  </c:pt>
                  <c:pt idx="73">
                    <c:v>2020</c:v>
                  </c:pt>
                  <c:pt idx="77">
                    <c:v>2021</c:v>
                  </c:pt>
                  <c:pt idx="81">
                    <c:v>2022</c:v>
                  </c:pt>
                  <c:pt idx="85">
                    <c:v>2023</c:v>
                  </c:pt>
                </c:lvl>
              </c:multiLvlStrCache>
            </c:multiLvlStrRef>
          </c:cat>
          <c:val>
            <c:numRef>
              <c:f>'Winters Add'!$C$2:$C$89</c:f>
              <c:numCache>
                <c:formatCode>General</c:formatCode>
                <c:ptCount val="88"/>
                <c:pt idx="0">
                  <c:v>392.95</c:v>
                </c:pt>
                <c:pt idx="1">
                  <c:v>448.76</c:v>
                </c:pt>
                <c:pt idx="2">
                  <c:v>539.44000000000005</c:v>
                </c:pt>
                <c:pt idx="3">
                  <c:v>510.65999999999985</c:v>
                </c:pt>
                <c:pt idx="4">
                  <c:v>512.22</c:v>
                </c:pt>
                <c:pt idx="5">
                  <c:v>556.89</c:v>
                </c:pt>
                <c:pt idx="6">
                  <c:v>594.16999999999996</c:v>
                </c:pt>
                <c:pt idx="7">
                  <c:v>567.56999999999971</c:v>
                </c:pt>
                <c:pt idx="8">
                  <c:v>594.30999999999995</c:v>
                </c:pt>
                <c:pt idx="9">
                  <c:v>647.28</c:v>
                </c:pt>
                <c:pt idx="10">
                  <c:v>667.84</c:v>
                </c:pt>
                <c:pt idx="11">
                  <c:v>683.90000000000009</c:v>
                </c:pt>
                <c:pt idx="12">
                  <c:v>658.24</c:v>
                </c:pt>
                <c:pt idx="13">
                  <c:v>771.87</c:v>
                </c:pt>
                <c:pt idx="14">
                  <c:v>791.61</c:v>
                </c:pt>
                <c:pt idx="15">
                  <c:v>715.90999999999985</c:v>
                </c:pt>
                <c:pt idx="16" formatCode="&quot;$&quot;#,##0.00_);[Red]\(&quot;$&quot;#,##0.00\)">
                  <c:v>738.45</c:v>
                </c:pt>
                <c:pt idx="17" formatCode="&quot;$&quot;#,##0.00_);[Red]\(&quot;$&quot;#,##0.00\)">
                  <c:v>846.49</c:v>
                </c:pt>
                <c:pt idx="18" formatCode="&quot;$&quot;#,##0.00_);[Red]\(&quot;$&quot;#,##0.00\)">
                  <c:v>901.97</c:v>
                </c:pt>
                <c:pt idx="19" formatCode="&quot;$&quot;#,##0.00_);[Red]\(&quot;$&quot;#,##0.00\)">
                  <c:v>749.16</c:v>
                </c:pt>
                <c:pt idx="20" formatCode="&quot;$&quot;#,##0.00_);[Red]\(&quot;$&quot;#,##0.00\)">
                  <c:v>915.1</c:v>
                </c:pt>
                <c:pt idx="21" formatCode="&quot;$&quot;#,##0.00_);[Red]\(&quot;$&quot;#,##0.00\)">
                  <c:v>996.96</c:v>
                </c:pt>
                <c:pt idx="22" formatCode="&quot;$&quot;#,##0.00_);[Red]\(&quot;$&quot;#,##0.00\)">
                  <c:v>1082.8499999999999</c:v>
                </c:pt>
                <c:pt idx="23" formatCode="&quot;$&quot;#,##0.00_);[Red]\(&quot;$&quot;#,##0.00\)">
                  <c:v>1072.69</c:v>
                </c:pt>
                <c:pt idx="24" formatCode="&quot;$&quot;#,##0.00_);[Red]\(&quot;$&quot;#,##0.00\)">
                  <c:v>1182.08</c:v>
                </c:pt>
                <c:pt idx="25" formatCode="&quot;$&quot;#,##0.00_);[Red]\(&quot;$&quot;#,##0.00\)">
                  <c:v>1246.5</c:v>
                </c:pt>
                <c:pt idx="26" formatCode="&quot;$&quot;#,##0.00_);[Red]\(&quot;$&quot;#,##0.00\)">
                  <c:v>1338.18</c:v>
                </c:pt>
                <c:pt idx="27" formatCode="&quot;$&quot;#,##0.00_);[Red]\(&quot;$&quot;#,##0.00\)">
                  <c:v>1224.8399999999999</c:v>
                </c:pt>
                <c:pt idx="28" formatCode="&quot;$&quot;#,##0.00_);[Red]\(&quot;$&quot;#,##0.00\)">
                  <c:v>1156.0999999999999</c:v>
                </c:pt>
                <c:pt idx="29" formatCode="&quot;$&quot;#,##0.00_);[Red]\(&quot;$&quot;#,##0.00\)">
                  <c:v>1279.8900000000001</c:v>
                </c:pt>
                <c:pt idx="30" formatCode="&quot;$&quot;#,##0.00_);[Red]\(&quot;$&quot;#,##0.00\)">
                  <c:v>1364.28</c:v>
                </c:pt>
                <c:pt idx="31" formatCode="&quot;$&quot;#,##0.00_);[Red]\(&quot;$&quot;#,##0.00\)">
                  <c:v>1298.4100000000001</c:v>
                </c:pt>
                <c:pt idx="32" formatCode="&quot;$&quot;#,##0.00_);[Red]\(&quot;$&quot;#,##0.00\)">
                  <c:v>1308</c:v>
                </c:pt>
                <c:pt idx="33" formatCode="&quot;$&quot;#,##0.00_);[Red]\(&quot;$&quot;#,##0.00\)">
                  <c:v>1365</c:v>
                </c:pt>
                <c:pt idx="34" formatCode="&quot;$&quot;#,##0.00_);[Red]\(&quot;$&quot;#,##0.00\)">
                  <c:v>1428</c:v>
                </c:pt>
                <c:pt idx="35" formatCode="&quot;$&quot;#,##0.00_);[Red]\(&quot;$&quot;#,##0.00\)">
                  <c:v>1438</c:v>
                </c:pt>
                <c:pt idx="36" formatCode="&quot;$&quot;#,##0.00_);[Red]\(&quot;$&quot;#,##0.00\)">
                  <c:v>1501</c:v>
                </c:pt>
                <c:pt idx="37" formatCode="&quot;$&quot;#,##0.00_);[Red]\(&quot;$&quot;#,##0.00\)">
                  <c:v>1667</c:v>
                </c:pt>
                <c:pt idx="38" formatCode="&quot;$&quot;#,##0.00_);[Red]\(&quot;$&quot;#,##0.00\)">
                  <c:v>1818</c:v>
                </c:pt>
                <c:pt idx="39" formatCode="&quot;$&quot;#,##0.00_);[Red]\(&quot;$&quot;#,##0.00\)">
                  <c:v>1728</c:v>
                </c:pt>
                <c:pt idx="40" formatCode="&quot;$&quot;#,##0.00_);[Red]\(&quot;$&quot;#,##0.00\)">
                  <c:v>1758</c:v>
                </c:pt>
                <c:pt idx="41" formatCode="&quot;$&quot;#,##0.00_);[Red]\(&quot;$&quot;#,##0.00\)">
                  <c:v>1820</c:v>
                </c:pt>
                <c:pt idx="42" formatCode="&quot;$&quot;#,##0.00_);[Red]\(&quot;$&quot;#,##0.00\)">
                  <c:v>1918</c:v>
                </c:pt>
                <c:pt idx="43" formatCode="&quot;$&quot;#,##0.00_);[Red]\(&quot;$&quot;#,##0.00\)">
                  <c:v>1895</c:v>
                </c:pt>
                <c:pt idx="44" formatCode="&quot;$&quot;#,##0.00_);[Red]\(&quot;$&quot;#,##0.00\)">
                  <c:v>1906</c:v>
                </c:pt>
                <c:pt idx="45" formatCode="&quot;$&quot;#,##0.00_);[Red]\(&quot;$&quot;#,##0.00\)">
                  <c:v>2096</c:v>
                </c:pt>
                <c:pt idx="46" formatCode="&quot;$&quot;#,##0.00_);[Red]\(&quot;$&quot;#,##0.00\)">
                  <c:v>2218</c:v>
                </c:pt>
                <c:pt idx="47" formatCode="&quot;$&quot;#,##0.00_);[Red]\(&quot;$&quot;#,##0.00\)">
                  <c:v>2126</c:v>
                </c:pt>
                <c:pt idx="48" formatCode="&quot;$&quot;#,##0.00">
                  <c:v>2177</c:v>
                </c:pt>
                <c:pt idx="49" formatCode="&quot;$&quot;#,##0.00">
                  <c:v>2377</c:v>
                </c:pt>
                <c:pt idx="50" formatCode="&quot;$&quot;#,##0.00">
                  <c:v>2503</c:v>
                </c:pt>
                <c:pt idx="51" formatCode="&quot;$&quot;#,##0.00">
                  <c:v>2416</c:v>
                </c:pt>
                <c:pt idx="52" formatCode="&quot;$&quot;#,##0.00">
                  <c:v>2230</c:v>
                </c:pt>
                <c:pt idx="53" formatCode="&quot;$&quot;#,##0.00">
                  <c:v>2390</c:v>
                </c:pt>
                <c:pt idx="54" formatCode="&quot;$&quot;#,##0.00">
                  <c:v>2530</c:v>
                </c:pt>
                <c:pt idx="55" formatCode="&quot;$&quot;#,##0.00">
                  <c:v>2517</c:v>
                </c:pt>
                <c:pt idx="56" formatCode="&quot;$&quot;#,##0.00">
                  <c:v>2446</c:v>
                </c:pt>
                <c:pt idx="57" formatCode="&quot;$&quot;#,##0.00">
                  <c:v>2694</c:v>
                </c:pt>
                <c:pt idx="58" formatCode="&quot;$&quot;#,##0.00">
                  <c:v>2880</c:v>
                </c:pt>
                <c:pt idx="59" formatCode="&quot;$&quot;#,##0.00">
                  <c:v>2756</c:v>
                </c:pt>
                <c:pt idx="60" formatCode="&quot;$&quot;#,##0.00">
                  <c:v>2734</c:v>
                </c:pt>
                <c:pt idx="61" formatCode="&quot;$&quot;#,##0.00">
                  <c:v>3053</c:v>
                </c:pt>
                <c:pt idx="62" formatCode="&quot;$&quot;#,##0.00">
                  <c:v>3398</c:v>
                </c:pt>
                <c:pt idx="63" formatCode="&quot;$&quot;#,##0.00">
                  <c:v>3312</c:v>
                </c:pt>
                <c:pt idx="64" formatCode="&quot;$&quot;#,##0.00">
                  <c:v>3580</c:v>
                </c:pt>
                <c:pt idx="65" formatCode="&quot;$&quot;#,##0.00">
                  <c:v>3665</c:v>
                </c:pt>
                <c:pt idx="66" formatCode="&quot;$&quot;#,##0.00">
                  <c:v>3898</c:v>
                </c:pt>
                <c:pt idx="67" formatCode="&quot;$&quot;#,##0.00">
                  <c:v>3807</c:v>
                </c:pt>
                <c:pt idx="68" formatCode="&quot;$&quot;#,##0.00">
                  <c:v>3889</c:v>
                </c:pt>
                <c:pt idx="69" formatCode="&quot;$&quot;#,##0.00">
                  <c:v>4113</c:v>
                </c:pt>
                <c:pt idx="70" formatCode="&quot;$&quot;#,##0.00">
                  <c:v>4467</c:v>
                </c:pt>
                <c:pt idx="71" formatCode="&quot;$&quot;#,##0.00">
                  <c:v>4414</c:v>
                </c:pt>
                <c:pt idx="72" formatCode="&quot;$&quot;#,##0.00">
                  <c:v>4009</c:v>
                </c:pt>
                <c:pt idx="73" formatCode="&quot;$&quot;#,##0.00">
                  <c:v>3335</c:v>
                </c:pt>
                <c:pt idx="74" formatCode="&quot;$&quot;#,##0.00">
                  <c:v>3837</c:v>
                </c:pt>
                <c:pt idx="75" formatCode="&quot;$&quot;#,##0.00">
                  <c:v>4120</c:v>
                </c:pt>
                <c:pt idx="76" formatCode="&quot;$&quot;#,##0.00">
                  <c:v>4155</c:v>
                </c:pt>
                <c:pt idx="77" formatCode="&quot;$&quot;#,##0.00">
                  <c:v>4528</c:v>
                </c:pt>
                <c:pt idx="78" formatCode="&quot;$&quot;#,##0.00">
                  <c:v>4985</c:v>
                </c:pt>
                <c:pt idx="79" formatCode="&quot;$&quot;#,##0.00">
                  <c:v>5216</c:v>
                </c:pt>
                <c:pt idx="80" formatCode="&quot;$&quot;#,##0.00">
                  <c:v>5167</c:v>
                </c:pt>
                <c:pt idx="81" formatCode="&quot;$&quot;#,##0.00">
                  <c:v>5497</c:v>
                </c:pt>
                <c:pt idx="82" formatCode="&quot;$&quot;#,##0.00">
                  <c:v>5756</c:v>
                </c:pt>
                <c:pt idx="83" formatCode="&quot;$&quot;#,##0.00">
                  <c:v>5817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27-CC48-81C3-B571AEA25F07}"/>
            </c:ext>
          </c:extLst>
        </c:ser>
        <c:ser>
          <c:idx val="3"/>
          <c:order val="1"/>
          <c:tx>
            <c:v>Forecast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'Winters Add'!$A$1:$B$89</c:f>
              <c:multiLvlStrCache>
                <c:ptCount val="89"/>
                <c:lvl>
                  <c:pt idx="0">
                    <c:v>Quarter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1</c:v>
                  </c:pt>
                  <c:pt idx="30">
                    <c:v>2</c:v>
                  </c:pt>
                  <c:pt idx="31">
                    <c:v>3</c:v>
                  </c:pt>
                  <c:pt idx="32">
                    <c:v>4</c:v>
                  </c:pt>
                  <c:pt idx="33">
                    <c:v>1</c:v>
                  </c:pt>
                  <c:pt idx="34">
                    <c:v>2</c:v>
                  </c:pt>
                  <c:pt idx="35">
                    <c:v>3</c:v>
                  </c:pt>
                  <c:pt idx="36">
                    <c:v>4</c:v>
                  </c:pt>
                  <c:pt idx="37">
                    <c:v>1</c:v>
                  </c:pt>
                  <c:pt idx="38">
                    <c:v>2</c:v>
                  </c:pt>
                  <c:pt idx="39">
                    <c:v>3</c:v>
                  </c:pt>
                  <c:pt idx="40">
                    <c:v>4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  <c:pt idx="45">
                    <c:v>1</c:v>
                  </c:pt>
                  <c:pt idx="46">
                    <c:v>2</c:v>
                  </c:pt>
                  <c:pt idx="47">
                    <c:v>3</c:v>
                  </c:pt>
                  <c:pt idx="48">
                    <c:v>4</c:v>
                  </c:pt>
                  <c:pt idx="49">
                    <c:v>1</c:v>
                  </c:pt>
                  <c:pt idx="50">
                    <c:v>2</c:v>
                  </c:pt>
                  <c:pt idx="51">
                    <c:v>3</c:v>
                  </c:pt>
                  <c:pt idx="52">
                    <c:v>4</c:v>
                  </c:pt>
                  <c:pt idx="53">
                    <c:v>1</c:v>
                  </c:pt>
                  <c:pt idx="54">
                    <c:v>2</c:v>
                  </c:pt>
                  <c:pt idx="55">
                    <c:v>3</c:v>
                  </c:pt>
                  <c:pt idx="56">
                    <c:v>4</c:v>
                  </c:pt>
                  <c:pt idx="57">
                    <c:v>1</c:v>
                  </c:pt>
                  <c:pt idx="58">
                    <c:v>2</c:v>
                  </c:pt>
                  <c:pt idx="59">
                    <c:v>3</c:v>
                  </c:pt>
                  <c:pt idx="60">
                    <c:v>4</c:v>
                  </c:pt>
                  <c:pt idx="61">
                    <c:v>1</c:v>
                  </c:pt>
                  <c:pt idx="62">
                    <c:v>2</c:v>
                  </c:pt>
                  <c:pt idx="63">
                    <c:v>3</c:v>
                  </c:pt>
                  <c:pt idx="64">
                    <c:v>4</c:v>
                  </c:pt>
                  <c:pt idx="65">
                    <c:v>1</c:v>
                  </c:pt>
                  <c:pt idx="66">
                    <c:v>2</c:v>
                  </c:pt>
                  <c:pt idx="67">
                    <c:v>3</c:v>
                  </c:pt>
                  <c:pt idx="68">
                    <c:v>4</c:v>
                  </c:pt>
                  <c:pt idx="69">
                    <c:v>1</c:v>
                  </c:pt>
                  <c:pt idx="70">
                    <c:v>2</c:v>
                  </c:pt>
                  <c:pt idx="71">
                    <c:v>3</c:v>
                  </c:pt>
                  <c:pt idx="72">
                    <c:v>4</c:v>
                  </c:pt>
                  <c:pt idx="73">
                    <c:v>1</c:v>
                  </c:pt>
                  <c:pt idx="74">
                    <c:v>2</c:v>
                  </c:pt>
                  <c:pt idx="75">
                    <c:v>3</c:v>
                  </c:pt>
                  <c:pt idx="76">
                    <c:v>4</c:v>
                  </c:pt>
                  <c:pt idx="77">
                    <c:v>1</c:v>
                  </c:pt>
                  <c:pt idx="78">
                    <c:v>2</c:v>
                  </c:pt>
                  <c:pt idx="79">
                    <c:v>3</c:v>
                  </c:pt>
                  <c:pt idx="80">
                    <c:v>4</c:v>
                  </c:pt>
                  <c:pt idx="81">
                    <c:v>1</c:v>
                  </c:pt>
                  <c:pt idx="82">
                    <c:v>2</c:v>
                  </c:pt>
                  <c:pt idx="83">
                    <c:v>3</c:v>
                  </c:pt>
                  <c:pt idx="84">
                    <c:v>4</c:v>
                  </c:pt>
                  <c:pt idx="85">
                    <c:v>1</c:v>
                  </c:pt>
                  <c:pt idx="86">
                    <c:v>2</c:v>
                  </c:pt>
                  <c:pt idx="87">
                    <c:v>3</c:v>
                  </c:pt>
                  <c:pt idx="88">
                    <c:v>4</c:v>
                  </c:pt>
                </c:lvl>
                <c:lvl>
                  <c:pt idx="0">
                    <c:v>Year</c:v>
                  </c:pt>
                  <c:pt idx="1">
                    <c:v>2002</c:v>
                  </c:pt>
                  <c:pt idx="5">
                    <c:v>2003</c:v>
                  </c:pt>
                  <c:pt idx="9">
                    <c:v>2004</c:v>
                  </c:pt>
                  <c:pt idx="13">
                    <c:v>2005</c:v>
                  </c:pt>
                  <c:pt idx="17">
                    <c:v>2006</c:v>
                  </c:pt>
                  <c:pt idx="21">
                    <c:v>2007</c:v>
                  </c:pt>
                  <c:pt idx="25">
                    <c:v>2008</c:v>
                  </c:pt>
                  <c:pt idx="29">
                    <c:v>2009</c:v>
                  </c:pt>
                  <c:pt idx="33">
                    <c:v>2010</c:v>
                  </c:pt>
                  <c:pt idx="37">
                    <c:v>2011</c:v>
                  </c:pt>
                  <c:pt idx="41">
                    <c:v>2012</c:v>
                  </c:pt>
                  <c:pt idx="45">
                    <c:v>2013</c:v>
                  </c:pt>
                  <c:pt idx="49">
                    <c:v>2014</c:v>
                  </c:pt>
                  <c:pt idx="53">
                    <c:v>2015</c:v>
                  </c:pt>
                  <c:pt idx="57">
                    <c:v>2016</c:v>
                  </c:pt>
                  <c:pt idx="61">
                    <c:v>2017</c:v>
                  </c:pt>
                  <c:pt idx="65">
                    <c:v>2018</c:v>
                  </c:pt>
                  <c:pt idx="69">
                    <c:v>2019</c:v>
                  </c:pt>
                  <c:pt idx="73">
                    <c:v>2020</c:v>
                  </c:pt>
                  <c:pt idx="77">
                    <c:v>2021</c:v>
                  </c:pt>
                  <c:pt idx="81">
                    <c:v>2022</c:v>
                  </c:pt>
                  <c:pt idx="85">
                    <c:v>2023</c:v>
                  </c:pt>
                </c:lvl>
              </c:multiLvlStrCache>
            </c:multiLvlStrRef>
          </c:cat>
          <c:val>
            <c:numRef>
              <c:f>'Winters Add'!$H$2:$H$89</c:f>
              <c:numCache>
                <c:formatCode>_("$"* #,##0.00_);_("$"* \(#,##0.00\);_("$"* "-"??_);_(@_)</c:formatCode>
                <c:ptCount val="88"/>
                <c:pt idx="4">
                  <c:v>414.14</c:v>
                </c:pt>
                <c:pt idx="5">
                  <c:v>593.52725570425184</c:v>
                </c:pt>
                <c:pt idx="6">
                  <c:v>671.45830353642691</c:v>
                </c:pt>
                <c:pt idx="7">
                  <c:v>585.88413055233991</c:v>
                </c:pt>
                <c:pt idx="8">
                  <c:v>469.54985197067219</c:v>
                </c:pt>
                <c:pt idx="9">
                  <c:v>675.28878609855383</c:v>
                </c:pt>
                <c:pt idx="10">
                  <c:v>761.89875955193725</c:v>
                </c:pt>
                <c:pt idx="11">
                  <c:v>658.86809959460697</c:v>
                </c:pt>
                <c:pt idx="12">
                  <c:v>587.09739400538831</c:v>
                </c:pt>
                <c:pt idx="13">
                  <c:v>738.08167413880597</c:v>
                </c:pt>
                <c:pt idx="14">
                  <c:v>888.06551344654213</c:v>
                </c:pt>
                <c:pt idx="15">
                  <c:v>784.10959827016381</c:v>
                </c:pt>
                <c:pt idx="16">
                  <c:v>616.48456249654203</c:v>
                </c:pt>
                <c:pt idx="17">
                  <c:v>817.90076484572978</c:v>
                </c:pt>
                <c:pt idx="18">
                  <c:v>962.06628224171709</c:v>
                </c:pt>
                <c:pt idx="19">
                  <c:v>895.44710958174574</c:v>
                </c:pt>
                <c:pt idx="20">
                  <c:v>647.28280302378835</c:v>
                </c:pt>
                <c:pt idx="21">
                  <c:v>998.50419320907099</c:v>
                </c:pt>
                <c:pt idx="22">
                  <c:v>1115.166378822772</c:v>
                </c:pt>
                <c:pt idx="23">
                  <c:v>1080.1771811573435</c:v>
                </c:pt>
                <c:pt idx="24">
                  <c:v>980.75837606202674</c:v>
                </c:pt>
                <c:pt idx="25">
                  <c:v>1272.5095640014238</c:v>
                </c:pt>
                <c:pt idx="26">
                  <c:v>1370.6573347710996</c:v>
                </c:pt>
                <c:pt idx="27">
                  <c:v>1341.4510686062165</c:v>
                </c:pt>
                <c:pt idx="28">
                  <c:v>1134.0600073252922</c:v>
                </c:pt>
                <c:pt idx="29">
                  <c:v>1239.8079098963547</c:v>
                </c:pt>
                <c:pt idx="30">
                  <c:v>1400.2281445133742</c:v>
                </c:pt>
                <c:pt idx="31">
                  <c:v>1363.5794551729123</c:v>
                </c:pt>
                <c:pt idx="32">
                  <c:v>1205.9174903733965</c:v>
                </c:pt>
                <c:pt idx="33">
                  <c:v>1393.5105192466992</c:v>
                </c:pt>
                <c:pt idx="34">
                  <c:v>1484.1284587179825</c:v>
                </c:pt>
                <c:pt idx="35">
                  <c:v>1425.2035359612137</c:v>
                </c:pt>
                <c:pt idx="36">
                  <c:v>1346.8355021390819</c:v>
                </c:pt>
                <c:pt idx="37">
                  <c:v>1590.1257500265672</c:v>
                </c:pt>
                <c:pt idx="38">
                  <c:v>1794.3717395423519</c:v>
                </c:pt>
                <c:pt idx="39">
                  <c:v>1826.9493920672066</c:v>
                </c:pt>
                <c:pt idx="40">
                  <c:v>1643.6739563676374</c:v>
                </c:pt>
                <c:pt idx="41">
                  <c:v>1852.2146690876623</c:v>
                </c:pt>
                <c:pt idx="42">
                  <c:v>1947.6699380804396</c:v>
                </c:pt>
                <c:pt idx="43">
                  <c:v>1924.9069608165553</c:v>
                </c:pt>
                <c:pt idx="44">
                  <c:v>1811.6635745239987</c:v>
                </c:pt>
                <c:pt idx="45">
                  <c:v>2000.3264283856447</c:v>
                </c:pt>
                <c:pt idx="46">
                  <c:v>2229.3980040084225</c:v>
                </c:pt>
                <c:pt idx="47">
                  <c:v>2231.4374522365797</c:v>
                </c:pt>
                <c:pt idx="48">
                  <c:v>2045.8770885784661</c:v>
                </c:pt>
                <c:pt idx="49">
                  <c:v>2276.1554481642997</c:v>
                </c:pt>
                <c:pt idx="50">
                  <c:v>2515.4541112060715</c:v>
                </c:pt>
                <c:pt idx="51">
                  <c:v>2521.4471797059314</c:v>
                </c:pt>
                <c:pt idx="52">
                  <c:v>2340.8863888588103</c:v>
                </c:pt>
                <c:pt idx="53">
                  <c:v>2323.5367311208825</c:v>
                </c:pt>
                <c:pt idx="54">
                  <c:v>2521.3255147057394</c:v>
                </c:pt>
                <c:pt idx="55">
                  <c:v>2542.2464611399273</c:v>
                </c:pt>
                <c:pt idx="56">
                  <c:v>2439.2077441358783</c:v>
                </c:pt>
                <c:pt idx="57">
                  <c:v>2542.0260310732306</c:v>
                </c:pt>
                <c:pt idx="58">
                  <c:v>2831.570080263255</c:v>
                </c:pt>
                <c:pt idx="59">
                  <c:v>2900.2369159896266</c:v>
                </c:pt>
                <c:pt idx="60">
                  <c:v>2680.9726451988436</c:v>
                </c:pt>
                <c:pt idx="61">
                  <c:v>2834.8213806846584</c:v>
                </c:pt>
                <c:pt idx="62">
                  <c:v>3198.2728560373475</c:v>
                </c:pt>
                <c:pt idx="63">
                  <c:v>3432.584021209932</c:v>
                </c:pt>
                <c:pt idx="64">
                  <c:v>3252.3584847784668</c:v>
                </c:pt>
                <c:pt idx="65">
                  <c:v>3708.2671041237741</c:v>
                </c:pt>
                <c:pt idx="66">
                  <c:v>3826.2369972615834</c:v>
                </c:pt>
                <c:pt idx="67">
                  <c:v>3942.9285225766253</c:v>
                </c:pt>
                <c:pt idx="68">
                  <c:v>3757.0291210244363</c:v>
                </c:pt>
                <c:pt idx="69">
                  <c:v>4018.344719732253</c:v>
                </c:pt>
                <c:pt idx="70">
                  <c:v>4281.3715763377859</c:v>
                </c:pt>
                <c:pt idx="71">
                  <c:v>4524.063585786098</c:v>
                </c:pt>
                <c:pt idx="72">
                  <c:v>4377.300062053353</c:v>
                </c:pt>
                <c:pt idx="73">
                  <c:v>4129.6458925676743</c:v>
                </c:pt>
                <c:pt idx="74">
                  <c:v>3455.6184307648318</c:v>
                </c:pt>
                <c:pt idx="75">
                  <c:v>3854.9070843087234</c:v>
                </c:pt>
                <c:pt idx="76">
                  <c:v>4060.6188356674916</c:v>
                </c:pt>
                <c:pt idx="77">
                  <c:v>4273.2836542690957</c:v>
                </c:pt>
                <c:pt idx="78">
                  <c:v>4692.3397108873187</c:v>
                </c:pt>
                <c:pt idx="79">
                  <c:v>5042.73210382868</c:v>
                </c:pt>
                <c:pt idx="80">
                  <c:v>5192.4112915748829</c:v>
                </c:pt>
                <c:pt idx="81">
                  <c:v>5315.8153359204371</c:v>
                </c:pt>
                <c:pt idx="82">
                  <c:v>5688.6421943816858</c:v>
                </c:pt>
                <c:pt idx="83">
                  <c:v>5831.1402622087207</c:v>
                </c:pt>
                <c:pt idx="84">
                  <c:v>5802.5892821408352</c:v>
                </c:pt>
                <c:pt idx="85">
                  <c:v>5961.6985642816726</c:v>
                </c:pt>
                <c:pt idx="86">
                  <c:v>6155.6778464225072</c:v>
                </c:pt>
                <c:pt idx="87">
                  <c:v>6230.1971285633426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27-CC48-81C3-B571AEA25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837920"/>
        <c:axId val="250339920"/>
      </c:lineChart>
      <c:catAx>
        <c:axId val="40483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339920"/>
        <c:crosses val="autoZero"/>
        <c:auto val="1"/>
        <c:lblAlgn val="ctr"/>
        <c:lblOffset val="100"/>
        <c:noMultiLvlLbl val="0"/>
      </c:catAx>
      <c:valAx>
        <c:axId val="2503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3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Winter Multi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'Winter Multi'!$H$1</c:f>
              <c:strCache>
                <c:ptCount val="1"/>
                <c:pt idx="0">
                  <c:v> F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'Winter Multi'!$A$1:$B$89</c:f>
              <c:multiLvlStrCache>
                <c:ptCount val="89"/>
                <c:lvl>
                  <c:pt idx="0">
                    <c:v>Quarter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1</c:v>
                  </c:pt>
                  <c:pt idx="30">
                    <c:v>2</c:v>
                  </c:pt>
                  <c:pt idx="31">
                    <c:v>3</c:v>
                  </c:pt>
                  <c:pt idx="32">
                    <c:v>4</c:v>
                  </c:pt>
                  <c:pt idx="33">
                    <c:v>1</c:v>
                  </c:pt>
                  <c:pt idx="34">
                    <c:v>2</c:v>
                  </c:pt>
                  <c:pt idx="35">
                    <c:v>3</c:v>
                  </c:pt>
                  <c:pt idx="36">
                    <c:v>4</c:v>
                  </c:pt>
                  <c:pt idx="37">
                    <c:v>1</c:v>
                  </c:pt>
                  <c:pt idx="38">
                    <c:v>2</c:v>
                  </c:pt>
                  <c:pt idx="39">
                    <c:v>3</c:v>
                  </c:pt>
                  <c:pt idx="40">
                    <c:v>4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  <c:pt idx="45">
                    <c:v>1</c:v>
                  </c:pt>
                  <c:pt idx="46">
                    <c:v>2</c:v>
                  </c:pt>
                  <c:pt idx="47">
                    <c:v>3</c:v>
                  </c:pt>
                  <c:pt idx="48">
                    <c:v>4</c:v>
                  </c:pt>
                  <c:pt idx="49">
                    <c:v>1</c:v>
                  </c:pt>
                  <c:pt idx="50">
                    <c:v>2</c:v>
                  </c:pt>
                  <c:pt idx="51">
                    <c:v>3</c:v>
                  </c:pt>
                  <c:pt idx="52">
                    <c:v>4</c:v>
                  </c:pt>
                  <c:pt idx="53">
                    <c:v>1</c:v>
                  </c:pt>
                  <c:pt idx="54">
                    <c:v>2</c:v>
                  </c:pt>
                  <c:pt idx="55">
                    <c:v>3</c:v>
                  </c:pt>
                  <c:pt idx="56">
                    <c:v>4</c:v>
                  </c:pt>
                  <c:pt idx="57">
                    <c:v>1</c:v>
                  </c:pt>
                  <c:pt idx="58">
                    <c:v>2</c:v>
                  </c:pt>
                  <c:pt idx="59">
                    <c:v>3</c:v>
                  </c:pt>
                  <c:pt idx="60">
                    <c:v>4</c:v>
                  </c:pt>
                  <c:pt idx="61">
                    <c:v>1</c:v>
                  </c:pt>
                  <c:pt idx="62">
                    <c:v>2</c:v>
                  </c:pt>
                  <c:pt idx="63">
                    <c:v>3</c:v>
                  </c:pt>
                  <c:pt idx="64">
                    <c:v>4</c:v>
                  </c:pt>
                  <c:pt idx="65">
                    <c:v>1</c:v>
                  </c:pt>
                  <c:pt idx="66">
                    <c:v>2</c:v>
                  </c:pt>
                  <c:pt idx="67">
                    <c:v>3</c:v>
                  </c:pt>
                  <c:pt idx="68">
                    <c:v>4</c:v>
                  </c:pt>
                  <c:pt idx="69">
                    <c:v>1</c:v>
                  </c:pt>
                  <c:pt idx="70">
                    <c:v>2</c:v>
                  </c:pt>
                  <c:pt idx="71">
                    <c:v>3</c:v>
                  </c:pt>
                  <c:pt idx="72">
                    <c:v>4</c:v>
                  </c:pt>
                  <c:pt idx="73">
                    <c:v>1</c:v>
                  </c:pt>
                  <c:pt idx="74">
                    <c:v>2</c:v>
                  </c:pt>
                  <c:pt idx="75">
                    <c:v>3</c:v>
                  </c:pt>
                  <c:pt idx="76">
                    <c:v>4</c:v>
                  </c:pt>
                  <c:pt idx="77">
                    <c:v>1</c:v>
                  </c:pt>
                  <c:pt idx="78">
                    <c:v>2</c:v>
                  </c:pt>
                  <c:pt idx="79">
                    <c:v>3</c:v>
                  </c:pt>
                  <c:pt idx="80">
                    <c:v>4</c:v>
                  </c:pt>
                  <c:pt idx="81">
                    <c:v>1</c:v>
                  </c:pt>
                  <c:pt idx="82">
                    <c:v>2</c:v>
                  </c:pt>
                  <c:pt idx="83">
                    <c:v>3</c:v>
                  </c:pt>
                  <c:pt idx="84">
                    <c:v>4</c:v>
                  </c:pt>
                  <c:pt idx="85">
                    <c:v>1</c:v>
                  </c:pt>
                  <c:pt idx="86">
                    <c:v>2</c:v>
                  </c:pt>
                  <c:pt idx="87">
                    <c:v>3</c:v>
                  </c:pt>
                  <c:pt idx="88">
                    <c:v>4</c:v>
                  </c:pt>
                </c:lvl>
                <c:lvl>
                  <c:pt idx="0">
                    <c:v>Year</c:v>
                  </c:pt>
                  <c:pt idx="1">
                    <c:v>2002</c:v>
                  </c:pt>
                  <c:pt idx="5">
                    <c:v>2003</c:v>
                  </c:pt>
                  <c:pt idx="9">
                    <c:v>2004</c:v>
                  </c:pt>
                  <c:pt idx="13">
                    <c:v>2005</c:v>
                  </c:pt>
                  <c:pt idx="17">
                    <c:v>2006</c:v>
                  </c:pt>
                  <c:pt idx="21">
                    <c:v>2007</c:v>
                  </c:pt>
                  <c:pt idx="25">
                    <c:v>2008</c:v>
                  </c:pt>
                  <c:pt idx="29">
                    <c:v>2009</c:v>
                  </c:pt>
                  <c:pt idx="33">
                    <c:v>2010</c:v>
                  </c:pt>
                  <c:pt idx="37">
                    <c:v>2011</c:v>
                  </c:pt>
                  <c:pt idx="41">
                    <c:v>2012</c:v>
                  </c:pt>
                  <c:pt idx="45">
                    <c:v>2013</c:v>
                  </c:pt>
                  <c:pt idx="49">
                    <c:v>2014</c:v>
                  </c:pt>
                  <c:pt idx="53">
                    <c:v>2015</c:v>
                  </c:pt>
                  <c:pt idx="57">
                    <c:v>2016</c:v>
                  </c:pt>
                  <c:pt idx="61">
                    <c:v>2017</c:v>
                  </c:pt>
                  <c:pt idx="65">
                    <c:v>2018</c:v>
                  </c:pt>
                  <c:pt idx="69">
                    <c:v>2019</c:v>
                  </c:pt>
                  <c:pt idx="73">
                    <c:v>2020</c:v>
                  </c:pt>
                  <c:pt idx="77">
                    <c:v>2021</c:v>
                  </c:pt>
                  <c:pt idx="81">
                    <c:v>2022</c:v>
                  </c:pt>
                  <c:pt idx="85">
                    <c:v>2023</c:v>
                  </c:pt>
                </c:lvl>
              </c:multiLvlStrCache>
            </c:multiLvlStrRef>
          </c:cat>
          <c:val>
            <c:numRef>
              <c:f>'Winter Multi'!$H$2:$H$89</c:f>
              <c:numCache>
                <c:formatCode>_("$"* #,##0.00_);_("$"* \(#,##0.00\);_("$"* "-"??_);_(@_)</c:formatCode>
                <c:ptCount val="88"/>
                <c:pt idx="4">
                  <c:v>410.55559569935667</c:v>
                </c:pt>
                <c:pt idx="5">
                  <c:v>597.79952597699446</c:v>
                </c:pt>
                <c:pt idx="6">
                  <c:v>701.52819764461969</c:v>
                </c:pt>
                <c:pt idx="7">
                  <c:v>594.69703069728564</c:v>
                </c:pt>
                <c:pt idx="8">
                  <c:v>464.20651503067978</c:v>
                </c:pt>
                <c:pt idx="9">
                  <c:v>670.44008150573165</c:v>
                </c:pt>
                <c:pt idx="10">
                  <c:v>799.99052195829483</c:v>
                </c:pt>
                <c:pt idx="11">
                  <c:v>674.40417394525616</c:v>
                </c:pt>
                <c:pt idx="12">
                  <c:v>567.88893568407707</c:v>
                </c:pt>
                <c:pt idx="13">
                  <c:v>726.93134003550244</c:v>
                </c:pt>
                <c:pt idx="14">
                  <c:v>927.30276504864707</c:v>
                </c:pt>
                <c:pt idx="15">
                  <c:v>810.80463176023204</c:v>
                </c:pt>
                <c:pt idx="16">
                  <c:v>607.41885405054074</c:v>
                </c:pt>
                <c:pt idx="17">
                  <c:v>803.17430587578167</c:v>
                </c:pt>
                <c:pt idx="18">
                  <c:v>992.08686727610166</c:v>
                </c:pt>
                <c:pt idx="19">
                  <c:v>918.37840289555641</c:v>
                </c:pt>
                <c:pt idx="20">
                  <c:v>658.44351050898388</c:v>
                </c:pt>
                <c:pt idx="21">
                  <c:v>971.34320562199071</c:v>
                </c:pt>
                <c:pt idx="22">
                  <c:v>1152.2261520001614</c:v>
                </c:pt>
                <c:pt idx="23">
                  <c:v>1083.9772923376015</c:v>
                </c:pt>
                <c:pt idx="24">
                  <c:v>971.24853824283605</c:v>
                </c:pt>
                <c:pt idx="25">
                  <c:v>1235.1472767508596</c:v>
                </c:pt>
                <c:pt idx="26">
                  <c:v>1429.2136117536641</c:v>
                </c:pt>
                <c:pt idx="27">
                  <c:v>1345.8711006392202</c:v>
                </c:pt>
                <c:pt idx="28">
                  <c:v>1137.2067174394542</c:v>
                </c:pt>
                <c:pt idx="29">
                  <c:v>1202.2587111099053</c:v>
                </c:pt>
                <c:pt idx="30">
                  <c:v>1444.7855515269171</c:v>
                </c:pt>
                <c:pt idx="31">
                  <c:v>1362.7965441894489</c:v>
                </c:pt>
                <c:pt idx="32">
                  <c:v>1210.4545191936386</c:v>
                </c:pt>
                <c:pt idx="33">
                  <c:v>1356.7302835137862</c:v>
                </c:pt>
                <c:pt idx="34">
                  <c:v>1528.1194848709431</c:v>
                </c:pt>
                <c:pt idx="35">
                  <c:v>1426.1777275312236</c:v>
                </c:pt>
                <c:pt idx="36">
                  <c:v>1347.7510227178293</c:v>
                </c:pt>
                <c:pt idx="37">
                  <c:v>1541.4987296755248</c:v>
                </c:pt>
                <c:pt idx="38">
                  <c:v>1841.1144958532907</c:v>
                </c:pt>
                <c:pt idx="39">
                  <c:v>1822.2199837469564</c:v>
                </c:pt>
                <c:pt idx="40">
                  <c:v>1645.2828135546358</c:v>
                </c:pt>
                <c:pt idx="41">
                  <c:v>1806.9174335484124</c:v>
                </c:pt>
                <c:pt idx="42">
                  <c:v>2003.3913367572734</c:v>
                </c:pt>
                <c:pt idx="43">
                  <c:v>1916.9370677222212</c:v>
                </c:pt>
                <c:pt idx="44">
                  <c:v>1815.5950892476101</c:v>
                </c:pt>
                <c:pt idx="45">
                  <c:v>1948.7005157666927</c:v>
                </c:pt>
                <c:pt idx="46">
                  <c:v>2281.1517328580821</c:v>
                </c:pt>
                <c:pt idx="47">
                  <c:v>2220.6915746334203</c:v>
                </c:pt>
                <c:pt idx="48">
                  <c:v>2054.297635015233</c:v>
                </c:pt>
                <c:pt idx="49">
                  <c:v>2228.2268997650726</c:v>
                </c:pt>
                <c:pt idx="50">
                  <c:v>2563.1038382492425</c:v>
                </c:pt>
                <c:pt idx="51">
                  <c:v>2500.303910563804</c:v>
                </c:pt>
                <c:pt idx="52">
                  <c:v>2355.1093947932395</c:v>
                </c:pt>
                <c:pt idx="53">
                  <c:v>2303.8339165050879</c:v>
                </c:pt>
                <c:pt idx="54">
                  <c:v>2555.413422171599</c:v>
                </c:pt>
                <c:pt idx="55">
                  <c:v>2515.4067116990591</c:v>
                </c:pt>
                <c:pt idx="56">
                  <c:v>2436.247600176272</c:v>
                </c:pt>
                <c:pt idx="57">
                  <c:v>2533.9749990075447</c:v>
                </c:pt>
                <c:pt idx="58">
                  <c:v>2861.3719341871483</c:v>
                </c:pt>
                <c:pt idx="59">
                  <c:v>2863.0808968153133</c:v>
                </c:pt>
                <c:pt idx="60">
                  <c:v>2677.8278027687752</c:v>
                </c:pt>
                <c:pt idx="61">
                  <c:v>2843.1846268479671</c:v>
                </c:pt>
                <c:pt idx="62">
                  <c:v>3223.6748882191928</c:v>
                </c:pt>
                <c:pt idx="63">
                  <c:v>3352.1035393027851</c:v>
                </c:pt>
                <c:pt idx="64">
                  <c:v>3233.4626415601515</c:v>
                </c:pt>
                <c:pt idx="65">
                  <c:v>3723.882291055897</c:v>
                </c:pt>
                <c:pt idx="66">
                  <c:v>3900.0743222808137</c:v>
                </c:pt>
                <c:pt idx="67">
                  <c:v>3841.532845971723</c:v>
                </c:pt>
                <c:pt idx="68">
                  <c:v>3756.15349343769</c:v>
                </c:pt>
                <c:pt idx="69">
                  <c:v>4021.3004174089847</c:v>
                </c:pt>
                <c:pt idx="70">
                  <c:v>4365.7404447543558</c:v>
                </c:pt>
                <c:pt idx="71">
                  <c:v>4389.3040369611463</c:v>
                </c:pt>
                <c:pt idx="72">
                  <c:v>4369.0098805550369</c:v>
                </c:pt>
                <c:pt idx="73">
                  <c:v>4182.6652766164843</c:v>
                </c:pt>
                <c:pt idx="74">
                  <c:v>3608.8059133808561</c:v>
                </c:pt>
                <c:pt idx="75">
                  <c:v>3727.5608297193858</c:v>
                </c:pt>
                <c:pt idx="76">
                  <c:v>3990.1620916757579</c:v>
                </c:pt>
                <c:pt idx="77">
                  <c:v>4209.3642364078087</c:v>
                </c:pt>
                <c:pt idx="78">
                  <c:v>4922.0911897877477</c:v>
                </c:pt>
                <c:pt idx="79">
                  <c:v>4902.8005157249518</c:v>
                </c:pt>
                <c:pt idx="80">
                  <c:v>5056.747086293014</c:v>
                </c:pt>
                <c:pt idx="81">
                  <c:v>5272.718116030368</c:v>
                </c:pt>
                <c:pt idx="82">
                  <c:v>5968.8051967768715</c:v>
                </c:pt>
                <c:pt idx="83">
                  <c:v>5718.5902604742396</c:v>
                </c:pt>
                <c:pt idx="84">
                  <c:v>5640.2833599055684</c:v>
                </c:pt>
                <c:pt idx="85">
                  <c:v>5774.7281784954985</c:v>
                </c:pt>
                <c:pt idx="86">
                  <c:v>6238.7884779608621</c:v>
                </c:pt>
                <c:pt idx="87">
                  <c:v>6204.0813999288703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F-8347-BCEF-EC5C86CDA7D1}"/>
            </c:ext>
          </c:extLst>
        </c:ser>
        <c:ser>
          <c:idx val="1"/>
          <c:order val="1"/>
          <c:tx>
            <c:strRef>
              <c:f>'Winter Multi'!$C$1</c:f>
              <c:strCache>
                <c:ptCount val="1"/>
                <c:pt idx="0">
                  <c:v>Sales ($M)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'Winter Multi'!$A$1:$B$89</c:f>
              <c:multiLvlStrCache>
                <c:ptCount val="89"/>
                <c:lvl>
                  <c:pt idx="0">
                    <c:v>Quarter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1</c:v>
                  </c:pt>
                  <c:pt idx="30">
                    <c:v>2</c:v>
                  </c:pt>
                  <c:pt idx="31">
                    <c:v>3</c:v>
                  </c:pt>
                  <c:pt idx="32">
                    <c:v>4</c:v>
                  </c:pt>
                  <c:pt idx="33">
                    <c:v>1</c:v>
                  </c:pt>
                  <c:pt idx="34">
                    <c:v>2</c:v>
                  </c:pt>
                  <c:pt idx="35">
                    <c:v>3</c:v>
                  </c:pt>
                  <c:pt idx="36">
                    <c:v>4</c:v>
                  </c:pt>
                  <c:pt idx="37">
                    <c:v>1</c:v>
                  </c:pt>
                  <c:pt idx="38">
                    <c:v>2</c:v>
                  </c:pt>
                  <c:pt idx="39">
                    <c:v>3</c:v>
                  </c:pt>
                  <c:pt idx="40">
                    <c:v>4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  <c:pt idx="45">
                    <c:v>1</c:v>
                  </c:pt>
                  <c:pt idx="46">
                    <c:v>2</c:v>
                  </c:pt>
                  <c:pt idx="47">
                    <c:v>3</c:v>
                  </c:pt>
                  <c:pt idx="48">
                    <c:v>4</c:v>
                  </c:pt>
                  <c:pt idx="49">
                    <c:v>1</c:v>
                  </c:pt>
                  <c:pt idx="50">
                    <c:v>2</c:v>
                  </c:pt>
                  <c:pt idx="51">
                    <c:v>3</c:v>
                  </c:pt>
                  <c:pt idx="52">
                    <c:v>4</c:v>
                  </c:pt>
                  <c:pt idx="53">
                    <c:v>1</c:v>
                  </c:pt>
                  <c:pt idx="54">
                    <c:v>2</c:v>
                  </c:pt>
                  <c:pt idx="55">
                    <c:v>3</c:v>
                  </c:pt>
                  <c:pt idx="56">
                    <c:v>4</c:v>
                  </c:pt>
                  <c:pt idx="57">
                    <c:v>1</c:v>
                  </c:pt>
                  <c:pt idx="58">
                    <c:v>2</c:v>
                  </c:pt>
                  <c:pt idx="59">
                    <c:v>3</c:v>
                  </c:pt>
                  <c:pt idx="60">
                    <c:v>4</c:v>
                  </c:pt>
                  <c:pt idx="61">
                    <c:v>1</c:v>
                  </c:pt>
                  <c:pt idx="62">
                    <c:v>2</c:v>
                  </c:pt>
                  <c:pt idx="63">
                    <c:v>3</c:v>
                  </c:pt>
                  <c:pt idx="64">
                    <c:v>4</c:v>
                  </c:pt>
                  <c:pt idx="65">
                    <c:v>1</c:v>
                  </c:pt>
                  <c:pt idx="66">
                    <c:v>2</c:v>
                  </c:pt>
                  <c:pt idx="67">
                    <c:v>3</c:v>
                  </c:pt>
                  <c:pt idx="68">
                    <c:v>4</c:v>
                  </c:pt>
                  <c:pt idx="69">
                    <c:v>1</c:v>
                  </c:pt>
                  <c:pt idx="70">
                    <c:v>2</c:v>
                  </c:pt>
                  <c:pt idx="71">
                    <c:v>3</c:v>
                  </c:pt>
                  <c:pt idx="72">
                    <c:v>4</c:v>
                  </c:pt>
                  <c:pt idx="73">
                    <c:v>1</c:v>
                  </c:pt>
                  <c:pt idx="74">
                    <c:v>2</c:v>
                  </c:pt>
                  <c:pt idx="75">
                    <c:v>3</c:v>
                  </c:pt>
                  <c:pt idx="76">
                    <c:v>4</c:v>
                  </c:pt>
                  <c:pt idx="77">
                    <c:v>1</c:v>
                  </c:pt>
                  <c:pt idx="78">
                    <c:v>2</c:v>
                  </c:pt>
                  <c:pt idx="79">
                    <c:v>3</c:v>
                  </c:pt>
                  <c:pt idx="80">
                    <c:v>4</c:v>
                  </c:pt>
                  <c:pt idx="81">
                    <c:v>1</c:v>
                  </c:pt>
                  <c:pt idx="82">
                    <c:v>2</c:v>
                  </c:pt>
                  <c:pt idx="83">
                    <c:v>3</c:v>
                  </c:pt>
                  <c:pt idx="84">
                    <c:v>4</c:v>
                  </c:pt>
                  <c:pt idx="85">
                    <c:v>1</c:v>
                  </c:pt>
                  <c:pt idx="86">
                    <c:v>2</c:v>
                  </c:pt>
                  <c:pt idx="87">
                    <c:v>3</c:v>
                  </c:pt>
                  <c:pt idx="88">
                    <c:v>4</c:v>
                  </c:pt>
                </c:lvl>
                <c:lvl>
                  <c:pt idx="0">
                    <c:v>Year</c:v>
                  </c:pt>
                  <c:pt idx="1">
                    <c:v>2002</c:v>
                  </c:pt>
                  <c:pt idx="5">
                    <c:v>2003</c:v>
                  </c:pt>
                  <c:pt idx="9">
                    <c:v>2004</c:v>
                  </c:pt>
                  <c:pt idx="13">
                    <c:v>2005</c:v>
                  </c:pt>
                  <c:pt idx="17">
                    <c:v>2006</c:v>
                  </c:pt>
                  <c:pt idx="21">
                    <c:v>2007</c:v>
                  </c:pt>
                  <c:pt idx="25">
                    <c:v>2008</c:v>
                  </c:pt>
                  <c:pt idx="29">
                    <c:v>2009</c:v>
                  </c:pt>
                  <c:pt idx="33">
                    <c:v>2010</c:v>
                  </c:pt>
                  <c:pt idx="37">
                    <c:v>2011</c:v>
                  </c:pt>
                  <c:pt idx="41">
                    <c:v>2012</c:v>
                  </c:pt>
                  <c:pt idx="45">
                    <c:v>2013</c:v>
                  </c:pt>
                  <c:pt idx="49">
                    <c:v>2014</c:v>
                  </c:pt>
                  <c:pt idx="53">
                    <c:v>2015</c:v>
                  </c:pt>
                  <c:pt idx="57">
                    <c:v>2016</c:v>
                  </c:pt>
                  <c:pt idx="61">
                    <c:v>2017</c:v>
                  </c:pt>
                  <c:pt idx="65">
                    <c:v>2018</c:v>
                  </c:pt>
                  <c:pt idx="69">
                    <c:v>2019</c:v>
                  </c:pt>
                  <c:pt idx="73">
                    <c:v>2020</c:v>
                  </c:pt>
                  <c:pt idx="77">
                    <c:v>2021</c:v>
                  </c:pt>
                  <c:pt idx="81">
                    <c:v>2022</c:v>
                  </c:pt>
                  <c:pt idx="85">
                    <c:v>2023</c:v>
                  </c:pt>
                </c:lvl>
              </c:multiLvlStrCache>
            </c:multiLvlStrRef>
          </c:cat>
          <c:val>
            <c:numRef>
              <c:f>'Winter Multi'!$C$2:$C$85</c:f>
              <c:numCache>
                <c:formatCode>General</c:formatCode>
                <c:ptCount val="84"/>
                <c:pt idx="0">
                  <c:v>392.95</c:v>
                </c:pt>
                <c:pt idx="1">
                  <c:v>448.76</c:v>
                </c:pt>
                <c:pt idx="2">
                  <c:v>539.44000000000005</c:v>
                </c:pt>
                <c:pt idx="3">
                  <c:v>510.65999999999985</c:v>
                </c:pt>
                <c:pt idx="4">
                  <c:v>512.22</c:v>
                </c:pt>
                <c:pt idx="5">
                  <c:v>556.89</c:v>
                </c:pt>
                <c:pt idx="6">
                  <c:v>594.16999999999996</c:v>
                </c:pt>
                <c:pt idx="7">
                  <c:v>567.56999999999971</c:v>
                </c:pt>
                <c:pt idx="8">
                  <c:v>594.30999999999995</c:v>
                </c:pt>
                <c:pt idx="9">
                  <c:v>647.28</c:v>
                </c:pt>
                <c:pt idx="10">
                  <c:v>667.84</c:v>
                </c:pt>
                <c:pt idx="11">
                  <c:v>683.90000000000009</c:v>
                </c:pt>
                <c:pt idx="12">
                  <c:v>658.24</c:v>
                </c:pt>
                <c:pt idx="13">
                  <c:v>771.87</c:v>
                </c:pt>
                <c:pt idx="14">
                  <c:v>791.61</c:v>
                </c:pt>
                <c:pt idx="15">
                  <c:v>715.90999999999985</c:v>
                </c:pt>
                <c:pt idx="16" formatCode="&quot;$&quot;#,##0.00_);[Red]\(&quot;$&quot;#,##0.00\)">
                  <c:v>738.45</c:v>
                </c:pt>
                <c:pt idx="17" formatCode="&quot;$&quot;#,##0.00_);[Red]\(&quot;$&quot;#,##0.00\)">
                  <c:v>846.49</c:v>
                </c:pt>
                <c:pt idx="18" formatCode="&quot;$&quot;#,##0.00_);[Red]\(&quot;$&quot;#,##0.00\)">
                  <c:v>901.97</c:v>
                </c:pt>
                <c:pt idx="19" formatCode="&quot;$&quot;#,##0.00_);[Red]\(&quot;$&quot;#,##0.00\)">
                  <c:v>749.16</c:v>
                </c:pt>
                <c:pt idx="20" formatCode="&quot;$&quot;#,##0.00_);[Red]\(&quot;$&quot;#,##0.00\)">
                  <c:v>915.1</c:v>
                </c:pt>
                <c:pt idx="21" formatCode="&quot;$&quot;#,##0.00_);[Red]\(&quot;$&quot;#,##0.00\)">
                  <c:v>996.96</c:v>
                </c:pt>
                <c:pt idx="22" formatCode="&quot;$&quot;#,##0.00_);[Red]\(&quot;$&quot;#,##0.00\)">
                  <c:v>1082.8499999999999</c:v>
                </c:pt>
                <c:pt idx="23" formatCode="&quot;$&quot;#,##0.00_);[Red]\(&quot;$&quot;#,##0.00\)">
                  <c:v>1072.69</c:v>
                </c:pt>
                <c:pt idx="24" formatCode="&quot;$&quot;#,##0.00_);[Red]\(&quot;$&quot;#,##0.00\)">
                  <c:v>1182.08</c:v>
                </c:pt>
                <c:pt idx="25" formatCode="&quot;$&quot;#,##0.00_);[Red]\(&quot;$&quot;#,##0.00\)">
                  <c:v>1246.5</c:v>
                </c:pt>
                <c:pt idx="26" formatCode="&quot;$&quot;#,##0.00_);[Red]\(&quot;$&quot;#,##0.00\)">
                  <c:v>1338.18</c:v>
                </c:pt>
                <c:pt idx="27" formatCode="&quot;$&quot;#,##0.00_);[Red]\(&quot;$&quot;#,##0.00\)">
                  <c:v>1224.8399999999999</c:v>
                </c:pt>
                <c:pt idx="28" formatCode="&quot;$&quot;#,##0.00_);[Red]\(&quot;$&quot;#,##0.00\)">
                  <c:v>1156.0999999999999</c:v>
                </c:pt>
                <c:pt idx="29" formatCode="&quot;$&quot;#,##0.00_);[Red]\(&quot;$&quot;#,##0.00\)">
                  <c:v>1279.8900000000001</c:v>
                </c:pt>
                <c:pt idx="30" formatCode="&quot;$&quot;#,##0.00_);[Red]\(&quot;$&quot;#,##0.00\)">
                  <c:v>1364.28</c:v>
                </c:pt>
                <c:pt idx="31" formatCode="&quot;$&quot;#,##0.00_);[Red]\(&quot;$&quot;#,##0.00\)">
                  <c:v>1298.4100000000001</c:v>
                </c:pt>
                <c:pt idx="32" formatCode="&quot;$&quot;#,##0.00_);[Red]\(&quot;$&quot;#,##0.00\)">
                  <c:v>1308</c:v>
                </c:pt>
                <c:pt idx="33" formatCode="&quot;$&quot;#,##0.00_);[Red]\(&quot;$&quot;#,##0.00\)">
                  <c:v>1365</c:v>
                </c:pt>
                <c:pt idx="34" formatCode="&quot;$&quot;#,##0.00_);[Red]\(&quot;$&quot;#,##0.00\)">
                  <c:v>1428</c:v>
                </c:pt>
                <c:pt idx="35" formatCode="&quot;$&quot;#,##0.00_);[Red]\(&quot;$&quot;#,##0.00\)">
                  <c:v>1438</c:v>
                </c:pt>
                <c:pt idx="36" formatCode="&quot;$&quot;#,##0.00_);[Red]\(&quot;$&quot;#,##0.00\)">
                  <c:v>1501</c:v>
                </c:pt>
                <c:pt idx="37" formatCode="&quot;$&quot;#,##0.00_);[Red]\(&quot;$&quot;#,##0.00\)">
                  <c:v>1667</c:v>
                </c:pt>
                <c:pt idx="38" formatCode="&quot;$&quot;#,##0.00_);[Red]\(&quot;$&quot;#,##0.00\)">
                  <c:v>1818</c:v>
                </c:pt>
                <c:pt idx="39" formatCode="&quot;$&quot;#,##0.00_);[Red]\(&quot;$&quot;#,##0.00\)">
                  <c:v>1728</c:v>
                </c:pt>
                <c:pt idx="40" formatCode="&quot;$&quot;#,##0.00_);[Red]\(&quot;$&quot;#,##0.00\)">
                  <c:v>1758</c:v>
                </c:pt>
                <c:pt idx="41" formatCode="&quot;$&quot;#,##0.00_);[Red]\(&quot;$&quot;#,##0.00\)">
                  <c:v>1820</c:v>
                </c:pt>
                <c:pt idx="42" formatCode="&quot;$&quot;#,##0.00_);[Red]\(&quot;$&quot;#,##0.00\)">
                  <c:v>1918</c:v>
                </c:pt>
                <c:pt idx="43" formatCode="&quot;$&quot;#,##0.00_);[Red]\(&quot;$&quot;#,##0.00\)">
                  <c:v>1895</c:v>
                </c:pt>
                <c:pt idx="44" formatCode="&quot;$&quot;#,##0.00_);[Red]\(&quot;$&quot;#,##0.00\)">
                  <c:v>1906</c:v>
                </c:pt>
                <c:pt idx="45" formatCode="&quot;$&quot;#,##0.00_);[Red]\(&quot;$&quot;#,##0.00\)">
                  <c:v>2096</c:v>
                </c:pt>
                <c:pt idx="46" formatCode="&quot;$&quot;#,##0.00_);[Red]\(&quot;$&quot;#,##0.00\)">
                  <c:v>2218</c:v>
                </c:pt>
                <c:pt idx="47" formatCode="&quot;$&quot;#,##0.00_);[Red]\(&quot;$&quot;#,##0.00\)">
                  <c:v>2126</c:v>
                </c:pt>
                <c:pt idx="48" formatCode="&quot;$&quot;#,##0.00">
                  <c:v>2177</c:v>
                </c:pt>
                <c:pt idx="49" formatCode="&quot;$&quot;#,##0.00">
                  <c:v>2377</c:v>
                </c:pt>
                <c:pt idx="50" formatCode="&quot;$&quot;#,##0.00">
                  <c:v>2503</c:v>
                </c:pt>
                <c:pt idx="51" formatCode="&quot;$&quot;#,##0.00">
                  <c:v>2416</c:v>
                </c:pt>
                <c:pt idx="52" formatCode="&quot;$&quot;#,##0.00">
                  <c:v>2230</c:v>
                </c:pt>
                <c:pt idx="53" formatCode="&quot;$&quot;#,##0.00">
                  <c:v>2390</c:v>
                </c:pt>
                <c:pt idx="54" formatCode="&quot;$&quot;#,##0.00">
                  <c:v>2530</c:v>
                </c:pt>
                <c:pt idx="55" formatCode="&quot;$&quot;#,##0.00">
                  <c:v>2517</c:v>
                </c:pt>
                <c:pt idx="56" formatCode="&quot;$&quot;#,##0.00">
                  <c:v>2446</c:v>
                </c:pt>
                <c:pt idx="57" formatCode="&quot;$&quot;#,##0.00">
                  <c:v>2694</c:v>
                </c:pt>
                <c:pt idx="58" formatCode="&quot;$&quot;#,##0.00">
                  <c:v>2880</c:v>
                </c:pt>
                <c:pt idx="59" formatCode="&quot;$&quot;#,##0.00">
                  <c:v>2756</c:v>
                </c:pt>
                <c:pt idx="60" formatCode="&quot;$&quot;#,##0.00">
                  <c:v>2734</c:v>
                </c:pt>
                <c:pt idx="61" formatCode="&quot;$&quot;#,##0.00">
                  <c:v>3053</c:v>
                </c:pt>
                <c:pt idx="62" formatCode="&quot;$&quot;#,##0.00">
                  <c:v>3398</c:v>
                </c:pt>
                <c:pt idx="63" formatCode="&quot;$&quot;#,##0.00">
                  <c:v>3312</c:v>
                </c:pt>
                <c:pt idx="64" formatCode="&quot;$&quot;#,##0.00">
                  <c:v>3580</c:v>
                </c:pt>
                <c:pt idx="65" formatCode="&quot;$&quot;#,##0.00">
                  <c:v>3665</c:v>
                </c:pt>
                <c:pt idx="66" formatCode="&quot;$&quot;#,##0.00">
                  <c:v>3898</c:v>
                </c:pt>
                <c:pt idx="67" formatCode="&quot;$&quot;#,##0.00">
                  <c:v>3807</c:v>
                </c:pt>
                <c:pt idx="68" formatCode="&quot;$&quot;#,##0.00">
                  <c:v>3889</c:v>
                </c:pt>
                <c:pt idx="69" formatCode="&quot;$&quot;#,##0.00">
                  <c:v>4113</c:v>
                </c:pt>
                <c:pt idx="70" formatCode="&quot;$&quot;#,##0.00">
                  <c:v>4467</c:v>
                </c:pt>
                <c:pt idx="71" formatCode="&quot;$&quot;#,##0.00">
                  <c:v>4414</c:v>
                </c:pt>
                <c:pt idx="72" formatCode="&quot;$&quot;#,##0.00">
                  <c:v>4009</c:v>
                </c:pt>
                <c:pt idx="73" formatCode="&quot;$&quot;#,##0.00">
                  <c:v>3335</c:v>
                </c:pt>
                <c:pt idx="74" formatCode="&quot;$&quot;#,##0.00">
                  <c:v>3837</c:v>
                </c:pt>
                <c:pt idx="75" formatCode="&quot;$&quot;#,##0.00">
                  <c:v>4120</c:v>
                </c:pt>
                <c:pt idx="76" formatCode="&quot;$&quot;#,##0.00">
                  <c:v>4155</c:v>
                </c:pt>
                <c:pt idx="77" formatCode="&quot;$&quot;#,##0.00">
                  <c:v>4528</c:v>
                </c:pt>
                <c:pt idx="78" formatCode="&quot;$&quot;#,##0.00">
                  <c:v>4985</c:v>
                </c:pt>
                <c:pt idx="79" formatCode="&quot;$&quot;#,##0.00">
                  <c:v>5216</c:v>
                </c:pt>
                <c:pt idx="80" formatCode="&quot;$&quot;#,##0.00">
                  <c:v>5167</c:v>
                </c:pt>
                <c:pt idx="81" formatCode="&quot;$&quot;#,##0.00">
                  <c:v>5497</c:v>
                </c:pt>
                <c:pt idx="82" formatCode="&quot;$&quot;#,##0.00">
                  <c:v>5756</c:v>
                </c:pt>
                <c:pt idx="83" formatCode="&quot;$&quot;#,##0.00">
                  <c:v>5817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F-8347-BCEF-EC5C86CDA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546816"/>
        <c:axId val="387536288"/>
      </c:lineChart>
      <c:catAx>
        <c:axId val="38754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36288"/>
        <c:crosses val="autoZero"/>
        <c:auto val="1"/>
        <c:lblAlgn val="ctr"/>
        <c:lblOffset val="100"/>
        <c:noMultiLvlLbl val="0"/>
      </c:catAx>
      <c:valAx>
        <c:axId val="3875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4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322341966767193E-2"/>
          <c:y val="0.16773047815124284"/>
          <c:w val="0.83702041704968799"/>
          <c:h val="0.8158080028954534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multiLvlStrRef>
              <c:f>'Simple Regression'!$A$2:$B$85</c:f>
              <c:multiLvlStrCache>
                <c:ptCount val="8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1</c:v>
                  </c:pt>
                  <c:pt idx="57">
                    <c:v>2</c:v>
                  </c:pt>
                  <c:pt idx="58">
                    <c:v>3</c:v>
                  </c:pt>
                  <c:pt idx="59">
                    <c:v>4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1</c:v>
                  </c:pt>
                  <c:pt idx="65">
                    <c:v>2</c:v>
                  </c:pt>
                  <c:pt idx="66">
                    <c:v>3</c:v>
                  </c:pt>
                  <c:pt idx="67">
                    <c:v>4</c:v>
                  </c:pt>
                  <c:pt idx="68">
                    <c:v>1</c:v>
                  </c:pt>
                  <c:pt idx="69">
                    <c:v>2</c:v>
                  </c:pt>
                  <c:pt idx="70">
                    <c:v>3</c:v>
                  </c:pt>
                  <c:pt idx="71">
                    <c:v>4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1</c:v>
                  </c:pt>
                  <c:pt idx="77">
                    <c:v>2</c:v>
                  </c:pt>
                  <c:pt idx="78">
                    <c:v>3</c:v>
                  </c:pt>
                  <c:pt idx="79">
                    <c:v>4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</c:lvl>
                <c:lvl>
                  <c:pt idx="0">
                    <c:v>2002</c:v>
                  </c:pt>
                  <c:pt idx="4">
                    <c:v>2003</c:v>
                  </c:pt>
                  <c:pt idx="8">
                    <c:v>2004</c:v>
                  </c:pt>
                  <c:pt idx="12">
                    <c:v>2005</c:v>
                  </c:pt>
                  <c:pt idx="16">
                    <c:v>2006</c:v>
                  </c:pt>
                  <c:pt idx="20">
                    <c:v>2007</c:v>
                  </c:pt>
                  <c:pt idx="24">
                    <c:v>2008</c:v>
                  </c:pt>
                  <c:pt idx="28">
                    <c:v>2009</c:v>
                  </c:pt>
                  <c:pt idx="32">
                    <c:v>2010</c:v>
                  </c:pt>
                  <c:pt idx="36">
                    <c:v>2011</c:v>
                  </c:pt>
                  <c:pt idx="40">
                    <c:v>2012</c:v>
                  </c:pt>
                  <c:pt idx="44">
                    <c:v>2013</c:v>
                  </c:pt>
                  <c:pt idx="48">
                    <c:v>2014</c:v>
                  </c:pt>
                  <c:pt idx="52">
                    <c:v>2015</c:v>
                  </c:pt>
                  <c:pt idx="56">
                    <c:v>2016</c:v>
                  </c:pt>
                  <c:pt idx="60">
                    <c:v>2017</c:v>
                  </c:pt>
                  <c:pt idx="64">
                    <c:v>2018</c:v>
                  </c:pt>
                  <c:pt idx="68">
                    <c:v>2019</c:v>
                  </c:pt>
                  <c:pt idx="72">
                    <c:v>2020</c:v>
                  </c:pt>
                  <c:pt idx="76">
                    <c:v>2021</c:v>
                  </c:pt>
                  <c:pt idx="80">
                    <c:v>2022</c:v>
                  </c:pt>
                </c:lvl>
              </c:multiLvlStrCache>
            </c:multiLvlStrRef>
          </c:xVal>
          <c:yVal>
            <c:numRef>
              <c:f>'Simple Regression'!$N$25:$N$108</c:f>
              <c:numCache>
                <c:formatCode>General</c:formatCode>
                <c:ptCount val="84"/>
                <c:pt idx="0">
                  <c:v>581.62633333333304</c:v>
                </c:pt>
                <c:pt idx="1">
                  <c:v>579.61809409064801</c:v>
                </c:pt>
                <c:pt idx="2">
                  <c:v>612.479854847963</c:v>
                </c:pt>
                <c:pt idx="3">
                  <c:v>525.88161560527783</c:v>
                </c:pt>
                <c:pt idx="4">
                  <c:v>469.62337636259298</c:v>
                </c:pt>
                <c:pt idx="5">
                  <c:v>456.47513711990791</c:v>
                </c:pt>
                <c:pt idx="6">
                  <c:v>435.93689787722286</c:v>
                </c:pt>
                <c:pt idx="7">
                  <c:v>351.51865863453759</c:v>
                </c:pt>
                <c:pt idx="8">
                  <c:v>320.44041939185286</c:v>
                </c:pt>
                <c:pt idx="9">
                  <c:v>315.5921801491678</c:v>
                </c:pt>
                <c:pt idx="10">
                  <c:v>278.33394090648278</c:v>
                </c:pt>
                <c:pt idx="11">
                  <c:v>236.57570166379787</c:v>
                </c:pt>
                <c:pt idx="12">
                  <c:v>153.09746242111282</c:v>
                </c:pt>
                <c:pt idx="13">
                  <c:v>208.90922317842774</c:v>
                </c:pt>
                <c:pt idx="14">
                  <c:v>170.83098393574267</c:v>
                </c:pt>
                <c:pt idx="15">
                  <c:v>37.312744693057539</c:v>
                </c:pt>
                <c:pt idx="16">
                  <c:v>2.0345054503727624</c:v>
                </c:pt>
                <c:pt idx="17">
                  <c:v>52.256266207687759</c:v>
                </c:pt>
                <c:pt idx="18">
                  <c:v>49.918026965002582</c:v>
                </c:pt>
                <c:pt idx="19">
                  <c:v>-160.71021227768244</c:v>
                </c:pt>
                <c:pt idx="20">
                  <c:v>-52.588451520367357</c:v>
                </c:pt>
                <c:pt idx="21">
                  <c:v>-28.546690763052538</c:v>
                </c:pt>
                <c:pt idx="22">
                  <c:v>-0.47493000573763311</c:v>
                </c:pt>
                <c:pt idx="23">
                  <c:v>-68.453169248422455</c:v>
                </c:pt>
                <c:pt idx="24">
                  <c:v>-16.88140849110755</c:v>
                </c:pt>
                <c:pt idx="25">
                  <c:v>-10.279647733792444</c:v>
                </c:pt>
                <c:pt idx="26">
                  <c:v>23.582113023522425</c:v>
                </c:pt>
                <c:pt idx="27">
                  <c:v>-147.57612621916269</c:v>
                </c:pt>
                <c:pt idx="28">
                  <c:v>-274.13436546184766</c:v>
                </c:pt>
                <c:pt idx="29">
                  <c:v>-208.16260470453267</c:v>
                </c:pt>
                <c:pt idx="30">
                  <c:v>-181.59084394721776</c:v>
                </c:pt>
                <c:pt idx="31">
                  <c:v>-305.27908318990262</c:v>
                </c:pt>
                <c:pt idx="32">
                  <c:v>-353.50732243258767</c:v>
                </c:pt>
                <c:pt idx="33">
                  <c:v>-354.32556167527264</c:v>
                </c:pt>
                <c:pt idx="34">
                  <c:v>-349.14380091795783</c:v>
                </c:pt>
                <c:pt idx="35">
                  <c:v>-396.96204016064257</c:v>
                </c:pt>
                <c:pt idx="36">
                  <c:v>-391.78027940332777</c:v>
                </c:pt>
                <c:pt idx="37">
                  <c:v>-283.59851864601296</c:v>
                </c:pt>
                <c:pt idx="38">
                  <c:v>-190.4167578886977</c:v>
                </c:pt>
                <c:pt idx="39">
                  <c:v>-338.2349971313829</c:v>
                </c:pt>
                <c:pt idx="40">
                  <c:v>-366.05323637406809</c:v>
                </c:pt>
                <c:pt idx="41">
                  <c:v>-361.87147561675283</c:v>
                </c:pt>
                <c:pt idx="42">
                  <c:v>-321.68971485943803</c:v>
                </c:pt>
                <c:pt idx="43">
                  <c:v>-402.50795410212322</c:v>
                </c:pt>
                <c:pt idx="44">
                  <c:v>-449.32619334480796</c:v>
                </c:pt>
                <c:pt idx="45">
                  <c:v>-317.14443258749316</c:v>
                </c:pt>
                <c:pt idx="46">
                  <c:v>-252.9626718301779</c:v>
                </c:pt>
                <c:pt idx="47">
                  <c:v>-402.78091107286309</c:v>
                </c:pt>
                <c:pt idx="48">
                  <c:v>-409.59915031554829</c:v>
                </c:pt>
                <c:pt idx="49">
                  <c:v>-267.41738955823303</c:v>
                </c:pt>
                <c:pt idx="50">
                  <c:v>-199.23562880091822</c:v>
                </c:pt>
                <c:pt idx="51">
                  <c:v>-344.05386804360296</c:v>
                </c:pt>
                <c:pt idx="52">
                  <c:v>-587.87210728628816</c:v>
                </c:pt>
                <c:pt idx="53">
                  <c:v>-485.69034652897335</c:v>
                </c:pt>
                <c:pt idx="54">
                  <c:v>-403.50858577165809</c:v>
                </c:pt>
                <c:pt idx="55">
                  <c:v>-474.32682501434329</c:v>
                </c:pt>
                <c:pt idx="56">
                  <c:v>-603.14506425702848</c:v>
                </c:pt>
                <c:pt idx="57">
                  <c:v>-412.96330349971322</c:v>
                </c:pt>
                <c:pt idx="58">
                  <c:v>-284.78154274239841</c:v>
                </c:pt>
                <c:pt idx="59">
                  <c:v>-466.59978198508361</c:v>
                </c:pt>
                <c:pt idx="60">
                  <c:v>-546.41802122776835</c:v>
                </c:pt>
                <c:pt idx="61">
                  <c:v>-285.23626047045354</c:v>
                </c:pt>
                <c:pt idx="62">
                  <c:v>1.9455002868617157</c:v>
                </c:pt>
                <c:pt idx="63">
                  <c:v>-141.87273895582348</c:v>
                </c:pt>
                <c:pt idx="64">
                  <c:v>68.309021801491326</c:v>
                </c:pt>
                <c:pt idx="65">
                  <c:v>95.490782558806586</c:v>
                </c:pt>
                <c:pt idx="66">
                  <c:v>270.67254331612139</c:v>
                </c:pt>
                <c:pt idx="67">
                  <c:v>121.85430407343665</c:v>
                </c:pt>
                <c:pt idx="68">
                  <c:v>146.03606483075146</c:v>
                </c:pt>
                <c:pt idx="69">
                  <c:v>312.21782558806626</c:v>
                </c:pt>
                <c:pt idx="70">
                  <c:v>608.39958634538107</c:v>
                </c:pt>
                <c:pt idx="71">
                  <c:v>497.58134710269678</c:v>
                </c:pt>
                <c:pt idx="72">
                  <c:v>34.763107860011587</c:v>
                </c:pt>
                <c:pt idx="73">
                  <c:v>-697.05513138267361</c:v>
                </c:pt>
                <c:pt idx="74">
                  <c:v>-252.8733706253588</c:v>
                </c:pt>
                <c:pt idx="75">
                  <c:v>-27.691609868043997</c:v>
                </c:pt>
                <c:pt idx="76">
                  <c:v>-50.509849110729192</c:v>
                </c:pt>
                <c:pt idx="77">
                  <c:v>264.67191164658652</c:v>
                </c:pt>
                <c:pt idx="78">
                  <c:v>663.85367240390133</c:v>
                </c:pt>
                <c:pt idx="79">
                  <c:v>837.03543316121613</c:v>
                </c:pt>
                <c:pt idx="80">
                  <c:v>730.21719391853094</c:v>
                </c:pt>
                <c:pt idx="81">
                  <c:v>1002.3989546758457</c:v>
                </c:pt>
                <c:pt idx="82">
                  <c:v>1203.5807154331615</c:v>
                </c:pt>
                <c:pt idx="83">
                  <c:v>1206.7624761904763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9E-9040-AB41-E50CA02E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402543"/>
        <c:axId val="108207007"/>
      </c:scatterChart>
      <c:valAx>
        <c:axId val="1582402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207007"/>
        <c:crosses val="autoZero"/>
        <c:crossBetween val="midCat"/>
      </c:valAx>
      <c:valAx>
        <c:axId val="1082070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24025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multiLvlStrRef>
              <c:f>'Multi Regression'!$A$2:$B$85</c:f>
              <c:multiLvlStrCache>
                <c:ptCount val="8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1</c:v>
                  </c:pt>
                  <c:pt idx="57">
                    <c:v>2</c:v>
                  </c:pt>
                  <c:pt idx="58">
                    <c:v>3</c:v>
                  </c:pt>
                  <c:pt idx="59">
                    <c:v>4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1</c:v>
                  </c:pt>
                  <c:pt idx="65">
                    <c:v>2</c:v>
                  </c:pt>
                  <c:pt idx="66">
                    <c:v>3</c:v>
                  </c:pt>
                  <c:pt idx="67">
                    <c:v>4</c:v>
                  </c:pt>
                  <c:pt idx="68">
                    <c:v>1</c:v>
                  </c:pt>
                  <c:pt idx="69">
                    <c:v>2</c:v>
                  </c:pt>
                  <c:pt idx="70">
                    <c:v>3</c:v>
                  </c:pt>
                  <c:pt idx="71">
                    <c:v>4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1</c:v>
                  </c:pt>
                  <c:pt idx="77">
                    <c:v>2</c:v>
                  </c:pt>
                  <c:pt idx="78">
                    <c:v>3</c:v>
                  </c:pt>
                  <c:pt idx="79">
                    <c:v>4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</c:lvl>
                <c:lvl>
                  <c:pt idx="0">
                    <c:v>2002</c:v>
                  </c:pt>
                  <c:pt idx="4">
                    <c:v>2003</c:v>
                  </c:pt>
                  <c:pt idx="8">
                    <c:v>2004</c:v>
                  </c:pt>
                  <c:pt idx="12">
                    <c:v>2005</c:v>
                  </c:pt>
                  <c:pt idx="16">
                    <c:v>2006</c:v>
                  </c:pt>
                  <c:pt idx="20">
                    <c:v>2007</c:v>
                  </c:pt>
                  <c:pt idx="24">
                    <c:v>2008</c:v>
                  </c:pt>
                  <c:pt idx="28">
                    <c:v>2009</c:v>
                  </c:pt>
                  <c:pt idx="32">
                    <c:v>2010</c:v>
                  </c:pt>
                  <c:pt idx="36">
                    <c:v>2011</c:v>
                  </c:pt>
                  <c:pt idx="40">
                    <c:v>2012</c:v>
                  </c:pt>
                  <c:pt idx="44">
                    <c:v>2013</c:v>
                  </c:pt>
                  <c:pt idx="48">
                    <c:v>2014</c:v>
                  </c:pt>
                  <c:pt idx="52">
                    <c:v>2015</c:v>
                  </c:pt>
                  <c:pt idx="56">
                    <c:v>2016</c:v>
                  </c:pt>
                  <c:pt idx="60">
                    <c:v>2017</c:v>
                  </c:pt>
                  <c:pt idx="64">
                    <c:v>2018</c:v>
                  </c:pt>
                  <c:pt idx="68">
                    <c:v>2019</c:v>
                  </c:pt>
                  <c:pt idx="72">
                    <c:v>2020</c:v>
                  </c:pt>
                  <c:pt idx="76">
                    <c:v>2021</c:v>
                  </c:pt>
                  <c:pt idx="80">
                    <c:v>2022</c:v>
                  </c:pt>
                </c:lvl>
              </c:multiLvlStrCache>
            </c:multiLvlStrRef>
          </c:xVal>
          <c:yVal>
            <c:numRef>
              <c:f>'Multi Regression'!$R$28:$R$111</c:f>
              <c:numCache>
                <c:formatCode>General</c:formatCode>
                <c:ptCount val="84"/>
                <c:pt idx="0">
                  <c:v>654.56387445887469</c:v>
                </c:pt>
                <c:pt idx="1">
                  <c:v>596.79339826839782</c:v>
                </c:pt>
                <c:pt idx="2">
                  <c:v>519.77339826839795</c:v>
                </c:pt>
                <c:pt idx="3">
                  <c:v>516.28863636363587</c:v>
                </c:pt>
                <c:pt idx="4">
                  <c:v>542.86558225108251</c:v>
                </c:pt>
                <c:pt idx="5">
                  <c:v>473.9551060606056</c:v>
                </c:pt>
                <c:pt idx="6">
                  <c:v>343.5351060606057</c:v>
                </c:pt>
                <c:pt idx="7">
                  <c:v>342.23034415584345</c:v>
                </c:pt>
                <c:pt idx="8">
                  <c:v>393.98729004329016</c:v>
                </c:pt>
                <c:pt idx="9">
                  <c:v>333.37681385281331</c:v>
                </c:pt>
                <c:pt idx="10">
                  <c:v>186.23681385281344</c:v>
                </c:pt>
                <c:pt idx="11">
                  <c:v>227.59205194805168</c:v>
                </c:pt>
                <c:pt idx="12">
                  <c:v>226.94899783549806</c:v>
                </c:pt>
                <c:pt idx="13">
                  <c:v>226.99852164502113</c:v>
                </c:pt>
                <c:pt idx="14">
                  <c:v>79.038521645021319</c:v>
                </c:pt>
                <c:pt idx="15">
                  <c:v>28.633759740259165</c:v>
                </c:pt>
                <c:pt idx="16">
                  <c:v>76.190705627705825</c:v>
                </c:pt>
                <c:pt idx="17">
                  <c:v>70.650229437228859</c:v>
                </c:pt>
                <c:pt idx="18">
                  <c:v>-41.569770562770827</c:v>
                </c:pt>
                <c:pt idx="19">
                  <c:v>-169.08453246753299</c:v>
                </c:pt>
                <c:pt idx="20">
                  <c:v>21.872413419913642</c:v>
                </c:pt>
                <c:pt idx="21">
                  <c:v>-9.8480627705633879</c:v>
                </c:pt>
                <c:pt idx="22">
                  <c:v>-91.65806277056322</c:v>
                </c:pt>
                <c:pt idx="23">
                  <c:v>-76.522824675324955</c:v>
                </c:pt>
                <c:pt idx="24">
                  <c:v>57.884121212121272</c:v>
                </c:pt>
                <c:pt idx="25">
                  <c:v>8.7236450216446428</c:v>
                </c:pt>
                <c:pt idx="26">
                  <c:v>-67.296354978355339</c:v>
                </c:pt>
                <c:pt idx="27">
                  <c:v>-155.34111688311737</c:v>
                </c:pt>
                <c:pt idx="28">
                  <c:v>-199.06417099567102</c:v>
                </c:pt>
                <c:pt idx="29">
                  <c:v>-188.85464718614753</c:v>
                </c:pt>
                <c:pt idx="30">
                  <c:v>-272.1646471861477</c:v>
                </c:pt>
                <c:pt idx="31">
                  <c:v>-312.73940909090948</c:v>
                </c:pt>
                <c:pt idx="32">
                  <c:v>-278.13246320346298</c:v>
                </c:pt>
                <c:pt idx="33">
                  <c:v>-334.71293939393991</c:v>
                </c:pt>
                <c:pt idx="34">
                  <c:v>-439.41293939393972</c:v>
                </c:pt>
                <c:pt idx="35">
                  <c:v>-404.11770129870183</c:v>
                </c:pt>
                <c:pt idx="36">
                  <c:v>-316.10075541125525</c:v>
                </c:pt>
                <c:pt idx="37">
                  <c:v>-263.68123160173195</c:v>
                </c:pt>
                <c:pt idx="38">
                  <c:v>-280.38123160173245</c:v>
                </c:pt>
                <c:pt idx="39">
                  <c:v>-345.08599350649411</c:v>
                </c:pt>
                <c:pt idx="40">
                  <c:v>-290.06904761904752</c:v>
                </c:pt>
                <c:pt idx="41">
                  <c:v>-341.64952380952445</c:v>
                </c:pt>
                <c:pt idx="42">
                  <c:v>-411.34952380952427</c:v>
                </c:pt>
                <c:pt idx="43">
                  <c:v>-409.05428571428638</c:v>
                </c:pt>
                <c:pt idx="44">
                  <c:v>-373.0373398268398</c:v>
                </c:pt>
                <c:pt idx="45">
                  <c:v>-296.61781601731673</c:v>
                </c:pt>
                <c:pt idx="46">
                  <c:v>-342.31781601731655</c:v>
                </c:pt>
                <c:pt idx="47">
                  <c:v>-409.0225779220782</c:v>
                </c:pt>
                <c:pt idx="48">
                  <c:v>-333.00563203463207</c:v>
                </c:pt>
                <c:pt idx="49">
                  <c:v>-246.586108225109</c:v>
                </c:pt>
                <c:pt idx="50">
                  <c:v>-288.28610822510882</c:v>
                </c:pt>
                <c:pt idx="51">
                  <c:v>-349.99087012987047</c:v>
                </c:pt>
                <c:pt idx="52">
                  <c:v>-510.97392424242435</c:v>
                </c:pt>
                <c:pt idx="53">
                  <c:v>-464.55440043290128</c:v>
                </c:pt>
                <c:pt idx="54">
                  <c:v>-492.25440043290109</c:v>
                </c:pt>
                <c:pt idx="55">
                  <c:v>-479.95916233766275</c:v>
                </c:pt>
                <c:pt idx="56">
                  <c:v>-525.94221645021616</c:v>
                </c:pt>
                <c:pt idx="57">
                  <c:v>-391.52269264069355</c:v>
                </c:pt>
                <c:pt idx="58">
                  <c:v>-373.22269264069337</c:v>
                </c:pt>
                <c:pt idx="59">
                  <c:v>-471.92745454545502</c:v>
                </c:pt>
                <c:pt idx="60">
                  <c:v>-468.91050865800844</c:v>
                </c:pt>
                <c:pt idx="61">
                  <c:v>-263.49098484848582</c:v>
                </c:pt>
                <c:pt idx="62">
                  <c:v>-86.190984848485641</c:v>
                </c:pt>
                <c:pt idx="63">
                  <c:v>-146.89574675324729</c:v>
                </c:pt>
                <c:pt idx="64">
                  <c:v>146.12119913419929</c:v>
                </c:pt>
                <c:pt idx="65">
                  <c:v>117.54072294372236</c:v>
                </c:pt>
                <c:pt idx="66">
                  <c:v>182.84072294372208</c:v>
                </c:pt>
                <c:pt idx="67">
                  <c:v>117.13596103896043</c:v>
                </c:pt>
                <c:pt idx="68">
                  <c:v>224.15290692640701</c:v>
                </c:pt>
                <c:pt idx="69">
                  <c:v>334.57243073593008</c:v>
                </c:pt>
                <c:pt idx="70">
                  <c:v>520.87243073592981</c:v>
                </c:pt>
                <c:pt idx="71">
                  <c:v>493.16766883116816</c:v>
                </c:pt>
                <c:pt idx="72">
                  <c:v>113.18461471861474</c:v>
                </c:pt>
                <c:pt idx="73">
                  <c:v>-674.39586147186219</c:v>
                </c:pt>
                <c:pt idx="74">
                  <c:v>-340.09586147186201</c:v>
                </c:pt>
                <c:pt idx="75">
                  <c:v>-31.800623376623662</c:v>
                </c:pt>
                <c:pt idx="76">
                  <c:v>28.216322510823375</c:v>
                </c:pt>
                <c:pt idx="77">
                  <c:v>287.63584632034508</c:v>
                </c:pt>
                <c:pt idx="78">
                  <c:v>576.93584632034526</c:v>
                </c:pt>
                <c:pt idx="79">
                  <c:v>833.23108441558361</c:v>
                </c:pt>
                <c:pt idx="80">
                  <c:v>809.24803030303065</c:v>
                </c:pt>
                <c:pt idx="81">
                  <c:v>1025.6675541125533</c:v>
                </c:pt>
                <c:pt idx="82">
                  <c:v>1116.9675541125534</c:v>
                </c:pt>
                <c:pt idx="83">
                  <c:v>1203.2627922077918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20-DC4F-9881-99BA0BEE9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037183"/>
        <c:axId val="1694355967"/>
      </c:scatterChart>
      <c:valAx>
        <c:axId val="1652037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4355967"/>
        <c:crosses val="autoZero"/>
        <c:crossBetween val="midCat"/>
      </c:valAx>
      <c:valAx>
        <c:axId val="16943559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20371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342900</xdr:colOff>
      <xdr:row>21</xdr:row>
      <xdr:rowOff>50800</xdr:rowOff>
    </xdr:to>
    <xdr:graphicFrame macro="">
      <xdr:nvGraphicFramePr>
        <xdr:cNvPr id="97" name="Chart 1">
          <a:extLst>
            <a:ext uri="{FF2B5EF4-FFF2-40B4-BE49-F238E27FC236}">
              <a16:creationId xmlns:a16="http://schemas.microsoft.com/office/drawing/2014/main" id="{EDC590C6-2145-CA0B-78AC-34C0C0EB0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253999</xdr:colOff>
      <xdr:row>6</xdr:row>
      <xdr:rowOff>215900</xdr:rowOff>
    </xdr:from>
    <xdr:to>
      <xdr:col>27</xdr:col>
      <xdr:colOff>606135</xdr:colOff>
      <xdr:row>35</xdr:row>
      <xdr:rowOff>190500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D46E482D-524D-229E-C0BF-CD264D375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1028700</xdr:colOff>
      <xdr:row>7</xdr:row>
      <xdr:rowOff>228600</xdr:rowOff>
    </xdr:from>
    <xdr:to>
      <xdr:col>18</xdr:col>
      <xdr:colOff>816429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E7D46D-4769-FF4B-A8E9-BB6789DE4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644767</xdr:colOff>
      <xdr:row>5</xdr:row>
      <xdr:rowOff>254001</xdr:rowOff>
    </xdr:from>
    <xdr:to>
      <xdr:col>20</xdr:col>
      <xdr:colOff>664306</xdr:colOff>
      <xdr:row>25</xdr:row>
      <xdr:rowOff>214923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79307C-C8C6-18B3-FCD2-ABCF14929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760260</xdr:colOff>
      <xdr:row>6</xdr:row>
      <xdr:rowOff>208680</xdr:rowOff>
    </xdr:from>
    <xdr:to>
      <xdr:col>22</xdr:col>
      <xdr:colOff>836459</xdr:colOff>
      <xdr:row>26</xdr:row>
      <xdr:rowOff>141941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2112092C-6F0D-5B25-2E67-51BE9EBC6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444500</xdr:colOff>
      <xdr:row>8</xdr:row>
      <xdr:rowOff>127000</xdr:rowOff>
    </xdr:from>
    <xdr:to>
      <xdr:col>23</xdr:col>
      <xdr:colOff>228600</xdr:colOff>
      <xdr:row>29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160510-E6E5-A608-D91F-BD4C95653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456293</xdr:colOff>
      <xdr:row>14</xdr:row>
      <xdr:rowOff>13607</xdr:rowOff>
    </xdr:from>
    <xdr:to>
      <xdr:col>10</xdr:col>
      <xdr:colOff>1047750</xdr:colOff>
      <xdr:row>27</xdr:row>
      <xdr:rowOff>68036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74F340-12B8-35D4-4CA1-CB2A2A177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16</xdr:col>
      <xdr:colOff>419100</xdr:colOff>
      <xdr:row>1</xdr:row>
      <xdr:rowOff>76200</xdr:rowOff>
    </xdr:from>
    <xdr:ext cx="2578100" cy="16383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5E846EF-08FA-B052-BCCA-1F9BC5B10E2B}"/>
            </a:ext>
          </a:extLst>
        </xdr:cNvPr>
        <xdr:cNvSpPr txBox="1"/>
      </xdr:nvSpPr>
      <xdr:spPr>
        <a:xfrm>
          <a:off x="17907000" y="342900"/>
          <a:ext cx="2578100" cy="16383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/>
            <a:t>The P Value of the slope is less than the significant level 0.05, It implies that there is a trend in the T data.</a:t>
          </a:r>
        </a:p>
      </xdr:txBody>
    </xdr:sp>
    <xdr:clientData/>
  </xdr:oneCellAnchor>
  <xdr:oneCellAnchor>
    <xdr:from>
      <xdr:col>13</xdr:col>
      <xdr:colOff>464344</xdr:colOff>
      <xdr:row>1</xdr:row>
      <xdr:rowOff>35719</xdr:rowOff>
    </xdr:from>
    <xdr:ext cx="1654969" cy="10477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755E4A-97D6-405A-49A4-9D7B74ECF284}"/>
            </a:ext>
          </a:extLst>
        </xdr:cNvPr>
        <xdr:cNvSpPr txBox="1"/>
      </xdr:nvSpPr>
      <xdr:spPr>
        <a:xfrm>
          <a:off x="14787563" y="297657"/>
          <a:ext cx="1654969" cy="1047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59531</xdr:colOff>
      <xdr:row>2</xdr:row>
      <xdr:rowOff>47624</xdr:rowOff>
    </xdr:from>
    <xdr:ext cx="3048000" cy="173831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877AACE-54B4-A883-8B70-8E55468F8049}"/>
            </a:ext>
          </a:extLst>
        </xdr:cNvPr>
        <xdr:cNvSpPr txBox="1"/>
      </xdr:nvSpPr>
      <xdr:spPr>
        <a:xfrm>
          <a:off x="11822906" y="583405"/>
          <a:ext cx="3048000" cy="17383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The</a:t>
          </a:r>
          <a:r>
            <a:rPr lang="en-US" sz="1400" baseline="0"/>
            <a:t> R suqared is .92 this means that 92 percent of the data created is related to the sale</a:t>
          </a:r>
          <a:endParaRPr lang="en-US" sz="14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337458</xdr:colOff>
      <xdr:row>21</xdr:row>
      <xdr:rowOff>117021</xdr:rowOff>
    </xdr:from>
    <xdr:to>
      <xdr:col>29</xdr:col>
      <xdr:colOff>680357</xdr:colOff>
      <xdr:row>34</xdr:row>
      <xdr:rowOff>217714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A9B42D-2F9B-D8C4-22D4-767CC4904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108857</xdr:colOff>
      <xdr:row>0</xdr:row>
      <xdr:rowOff>210890</xdr:rowOff>
    </xdr:from>
    <xdr:ext cx="3684144" cy="2013694"/>
    <xdr:sp macro="" textlink="">
      <xdr:nvSpPr>
        <xdr:cNvPr id="2" name="TextBox 10">
          <a:extLst>
            <a:ext uri="{FF2B5EF4-FFF2-40B4-BE49-F238E27FC236}">
              <a16:creationId xmlns:a16="http://schemas.microsoft.com/office/drawing/2014/main" id="{C8C5F416-96BB-6630-5670-0B2870922F70}"/>
            </a:ext>
          </a:extLst>
        </xdr:cNvPr>
        <xdr:cNvSpPr txBox="1"/>
      </xdr:nvSpPr>
      <xdr:spPr>
        <a:xfrm>
          <a:off x="11620500" y="210890"/>
          <a:ext cx="3684144" cy="20136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/>
            <a:t>The Annual</a:t>
          </a:r>
          <a:r>
            <a:rPr lang="en-US" sz="1200" baseline="0"/>
            <a:t> Growth Revenue for Mastercard according to my multi regression analyisis is $57.74 million per quarter.</a:t>
          </a:r>
        </a:p>
        <a:p>
          <a:endParaRPr lang="en-US" sz="1200" baseline="0"/>
        </a:p>
        <a:p>
          <a:r>
            <a:rPr lang="en-US" sz="1200" baseline="0"/>
            <a:t>This means annually there is a 230.96 million dollar growth per year.</a:t>
          </a:r>
        </a:p>
        <a:p>
          <a:endParaRPr lang="en-US" sz="1200" baseline="0"/>
        </a:p>
        <a:p>
          <a:r>
            <a:rPr lang="en-US" sz="1200" baseline="0"/>
            <a:t>Twenty Years from now their will be a total growth of 4.6 billion dollars/</a:t>
          </a:r>
          <a:endParaRPr lang="en-US" sz="1200"/>
        </a:p>
      </xdr:txBody>
    </xdr:sp>
    <xdr:clientData/>
  </xdr:oneCellAnchor>
  <xdr:oneCellAnchor>
    <xdr:from>
      <xdr:col>10</xdr:col>
      <xdr:colOff>34569</xdr:colOff>
      <xdr:row>11</xdr:row>
      <xdr:rowOff>26889</xdr:rowOff>
    </xdr:from>
    <xdr:ext cx="3615495" cy="2503506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4106797-5FFF-9ED2-DF31-97466030EE78}"/>
            </a:ext>
          </a:extLst>
        </xdr:cNvPr>
        <xdr:cNvSpPr txBox="1"/>
      </xdr:nvSpPr>
      <xdr:spPr>
        <a:xfrm>
          <a:off x="11709498" y="3020460"/>
          <a:ext cx="3615495" cy="25035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The P-value for time is significantly less then the</a:t>
          </a:r>
          <a:r>
            <a:rPr lang="en-US" sz="1100" baseline="0"/>
            <a:t> significance level, 0.05. That means there is an upward trend as Time is positive.</a:t>
          </a:r>
        </a:p>
        <a:p>
          <a:endParaRPr lang="en-US" sz="1100" baseline="0"/>
        </a:p>
        <a:p>
          <a:r>
            <a:rPr lang="en-US" sz="1100" baseline="0"/>
            <a:t>For Q1 the p-value is more then the significance level of 0.05. This means that there is a difference in sales when compared to Q4</a:t>
          </a:r>
        </a:p>
        <a:p>
          <a:endParaRPr lang="en-US" sz="1100" baseline="0"/>
        </a:p>
        <a:p>
          <a:r>
            <a:rPr lang="en-US" sz="1100" baseline="0"/>
            <a:t>For Q2 the p-value is more then the significance level, which means there is difference in sales when compared to Q4</a:t>
          </a:r>
        </a:p>
        <a:p>
          <a:endParaRPr lang="en-US" sz="1100" baseline="0"/>
        </a:p>
        <a:p>
          <a:r>
            <a:rPr lang="en-US" sz="1100" baseline="0"/>
            <a:t>For Q3 the p- value is more then the significance level, which means there is a difference in sales when compared to Q4</a:t>
          </a:r>
          <a:endParaRPr lang="en-US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ger Jimenez" refreshedDate="45046.976253009256" createdVersion="8" refreshedVersion="8" minRefreshableVersion="3" recordCount="102" xr:uid="{9291B724-B557-AB48-A8C2-6CC3FA241AD2}">
  <cacheSource type="worksheet">
    <worksheetSource ref="A1:A1048576" sheet="Data"/>
  </cacheSource>
  <cacheFields count="4">
    <cacheField name="Year" numFmtId="0">
      <sharedItems containsString="0" containsBlank="1" containsNumber="1" containsInteger="1" minValue="2002" maxValue="2022" count="22"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m/>
      </sharedItems>
    </cacheField>
    <cacheField name="Quarter" numFmtId="0">
      <sharedItems containsString="0" containsBlank="1" containsNumber="1" containsInteger="1" minValue="1" maxValue="4"/>
    </cacheField>
    <cacheField name="Sales ($M)" numFmtId="0">
      <sharedItems containsString="0" containsBlank="1" containsNumber="1" minValue="392.95" maxValue="5817"/>
    </cacheField>
    <cacheField name="Annual Sales ($M)" numFmtId="0">
      <sharedItems containsString="0" containsBlank="1" containsNumber="1" minValue="1891.81" maxValue="222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n v="1"/>
    <n v="392.95"/>
    <n v="1891.81"/>
  </r>
  <r>
    <x v="0"/>
    <n v="2"/>
    <n v="448.76"/>
    <m/>
  </r>
  <r>
    <x v="0"/>
    <n v="3"/>
    <n v="539.44000000000005"/>
    <m/>
  </r>
  <r>
    <x v="0"/>
    <n v="4"/>
    <n v="510.65999999999985"/>
    <m/>
  </r>
  <r>
    <x v="1"/>
    <n v="1"/>
    <n v="512.22"/>
    <n v="2230.85"/>
  </r>
  <r>
    <x v="1"/>
    <n v="2"/>
    <n v="556.89"/>
    <m/>
  </r>
  <r>
    <x v="1"/>
    <n v="3"/>
    <n v="594.16999999999996"/>
    <m/>
  </r>
  <r>
    <x v="1"/>
    <n v="4"/>
    <n v="567.56999999999971"/>
    <m/>
  </r>
  <r>
    <x v="2"/>
    <n v="1"/>
    <n v="594.30999999999995"/>
    <n v="2593.33"/>
  </r>
  <r>
    <x v="2"/>
    <n v="2"/>
    <n v="647.28"/>
    <m/>
  </r>
  <r>
    <x v="2"/>
    <n v="3"/>
    <n v="667.84"/>
    <m/>
  </r>
  <r>
    <x v="2"/>
    <n v="4"/>
    <n v="683.90000000000009"/>
    <m/>
  </r>
  <r>
    <x v="3"/>
    <n v="1"/>
    <n v="658.24"/>
    <n v="2937.63"/>
  </r>
  <r>
    <x v="3"/>
    <n v="2"/>
    <n v="771.87"/>
    <m/>
  </r>
  <r>
    <x v="3"/>
    <n v="3"/>
    <n v="791.61"/>
    <m/>
  </r>
  <r>
    <x v="3"/>
    <n v="4"/>
    <n v="715.90999999999985"/>
    <m/>
  </r>
  <r>
    <x v="4"/>
    <n v="1"/>
    <n v="738.45"/>
    <n v="3236.07"/>
  </r>
  <r>
    <x v="4"/>
    <n v="2"/>
    <n v="846.49"/>
    <m/>
  </r>
  <r>
    <x v="4"/>
    <n v="3"/>
    <n v="901.97"/>
    <m/>
  </r>
  <r>
    <x v="4"/>
    <n v="4"/>
    <n v="749.16"/>
    <m/>
  </r>
  <r>
    <x v="5"/>
    <n v="1"/>
    <n v="915.1"/>
    <n v="4067.6"/>
  </r>
  <r>
    <x v="5"/>
    <n v="2"/>
    <n v="996.96"/>
    <m/>
  </r>
  <r>
    <x v="5"/>
    <n v="3"/>
    <n v="1082.8499999999999"/>
    <m/>
  </r>
  <r>
    <x v="5"/>
    <n v="4"/>
    <n v="1072.69"/>
    <m/>
  </r>
  <r>
    <x v="6"/>
    <n v="1"/>
    <n v="1182.08"/>
    <n v="4991.6000000000004"/>
  </r>
  <r>
    <x v="6"/>
    <n v="2"/>
    <n v="1246.5"/>
    <m/>
  </r>
  <r>
    <x v="6"/>
    <n v="3"/>
    <n v="1338.18"/>
    <m/>
  </r>
  <r>
    <x v="6"/>
    <n v="4"/>
    <n v="1224.8399999999999"/>
    <m/>
  </r>
  <r>
    <x v="7"/>
    <n v="1"/>
    <n v="1156.0999999999999"/>
    <n v="5098.68"/>
  </r>
  <r>
    <x v="7"/>
    <n v="2"/>
    <n v="1279.8900000000001"/>
    <m/>
  </r>
  <r>
    <x v="7"/>
    <n v="3"/>
    <n v="1364.28"/>
    <m/>
  </r>
  <r>
    <x v="7"/>
    <n v="4"/>
    <n v="1298.4100000000001"/>
    <m/>
  </r>
  <r>
    <x v="8"/>
    <n v="1"/>
    <n v="1308"/>
    <n v="5539"/>
  </r>
  <r>
    <x v="8"/>
    <n v="2"/>
    <n v="1365"/>
    <m/>
  </r>
  <r>
    <x v="8"/>
    <n v="3"/>
    <n v="1428"/>
    <m/>
  </r>
  <r>
    <x v="8"/>
    <n v="4"/>
    <n v="1438"/>
    <m/>
  </r>
  <r>
    <x v="9"/>
    <n v="1"/>
    <n v="1501"/>
    <n v="6714"/>
  </r>
  <r>
    <x v="9"/>
    <n v="2"/>
    <n v="1667"/>
    <m/>
  </r>
  <r>
    <x v="9"/>
    <n v="3"/>
    <n v="1818"/>
    <m/>
  </r>
  <r>
    <x v="9"/>
    <n v="4"/>
    <n v="1728"/>
    <m/>
  </r>
  <r>
    <x v="10"/>
    <n v="1"/>
    <n v="1758"/>
    <n v="7391"/>
  </r>
  <r>
    <x v="10"/>
    <n v="2"/>
    <n v="1820"/>
    <m/>
  </r>
  <r>
    <x v="10"/>
    <n v="3"/>
    <n v="1918"/>
    <m/>
  </r>
  <r>
    <x v="10"/>
    <n v="4"/>
    <n v="1895"/>
    <m/>
  </r>
  <r>
    <x v="11"/>
    <n v="1"/>
    <n v="1906"/>
    <n v="8346"/>
  </r>
  <r>
    <x v="11"/>
    <n v="2"/>
    <n v="2096"/>
    <m/>
  </r>
  <r>
    <x v="11"/>
    <n v="3"/>
    <n v="2218"/>
    <m/>
  </r>
  <r>
    <x v="11"/>
    <n v="4"/>
    <n v="2126"/>
    <m/>
  </r>
  <r>
    <x v="12"/>
    <n v="1"/>
    <n v="2177"/>
    <n v="9473"/>
  </r>
  <r>
    <x v="12"/>
    <n v="2"/>
    <n v="2377"/>
    <m/>
  </r>
  <r>
    <x v="12"/>
    <n v="3"/>
    <n v="2503"/>
    <m/>
  </r>
  <r>
    <x v="12"/>
    <n v="4"/>
    <n v="2416"/>
    <m/>
  </r>
  <r>
    <x v="13"/>
    <n v="1"/>
    <n v="2230"/>
    <n v="9667"/>
  </r>
  <r>
    <x v="13"/>
    <n v="2"/>
    <n v="2390"/>
    <m/>
  </r>
  <r>
    <x v="13"/>
    <n v="3"/>
    <n v="2530"/>
    <m/>
  </r>
  <r>
    <x v="13"/>
    <n v="4"/>
    <n v="2517"/>
    <m/>
  </r>
  <r>
    <x v="14"/>
    <n v="1"/>
    <n v="2446"/>
    <n v="10776"/>
  </r>
  <r>
    <x v="14"/>
    <n v="2"/>
    <n v="2694"/>
    <m/>
  </r>
  <r>
    <x v="14"/>
    <n v="3"/>
    <n v="2880"/>
    <m/>
  </r>
  <r>
    <x v="14"/>
    <n v="4"/>
    <n v="2756"/>
    <m/>
  </r>
  <r>
    <x v="15"/>
    <n v="1"/>
    <n v="2734"/>
    <n v="12497"/>
  </r>
  <r>
    <x v="15"/>
    <n v="2"/>
    <n v="3053"/>
    <m/>
  </r>
  <r>
    <x v="15"/>
    <n v="3"/>
    <n v="3398"/>
    <m/>
  </r>
  <r>
    <x v="15"/>
    <n v="4"/>
    <n v="3312"/>
    <m/>
  </r>
  <r>
    <x v="16"/>
    <n v="1"/>
    <n v="3580"/>
    <n v="14950"/>
  </r>
  <r>
    <x v="16"/>
    <n v="2"/>
    <n v="3665"/>
    <m/>
  </r>
  <r>
    <x v="16"/>
    <n v="3"/>
    <n v="3898"/>
    <m/>
  </r>
  <r>
    <x v="16"/>
    <n v="4"/>
    <n v="3807"/>
    <m/>
  </r>
  <r>
    <x v="17"/>
    <n v="1"/>
    <n v="3889"/>
    <n v="16863"/>
  </r>
  <r>
    <x v="17"/>
    <n v="2"/>
    <n v="4113"/>
    <m/>
  </r>
  <r>
    <x v="17"/>
    <n v="3"/>
    <n v="4467"/>
    <m/>
  </r>
  <r>
    <x v="17"/>
    <n v="4"/>
    <n v="4414"/>
    <m/>
  </r>
  <r>
    <x v="18"/>
    <n v="1"/>
    <n v="4009"/>
    <n v="15301"/>
  </r>
  <r>
    <x v="18"/>
    <n v="2"/>
    <n v="3335"/>
    <m/>
  </r>
  <r>
    <x v="18"/>
    <n v="3"/>
    <n v="3837"/>
    <m/>
  </r>
  <r>
    <x v="18"/>
    <n v="4"/>
    <n v="4120"/>
    <m/>
  </r>
  <r>
    <x v="19"/>
    <n v="1"/>
    <n v="4155"/>
    <n v="18884"/>
  </r>
  <r>
    <x v="19"/>
    <n v="2"/>
    <n v="4528"/>
    <m/>
  </r>
  <r>
    <x v="19"/>
    <n v="3"/>
    <n v="4985"/>
    <m/>
  </r>
  <r>
    <x v="19"/>
    <n v="4"/>
    <n v="5216"/>
    <m/>
  </r>
  <r>
    <x v="20"/>
    <n v="1"/>
    <n v="5167"/>
    <n v="22237"/>
  </r>
  <r>
    <x v="20"/>
    <n v="2"/>
    <n v="5497"/>
    <m/>
  </r>
  <r>
    <x v="20"/>
    <n v="3"/>
    <n v="5756"/>
    <m/>
  </r>
  <r>
    <x v="20"/>
    <n v="4"/>
    <n v="5817"/>
    <m/>
  </r>
  <r>
    <x v="21"/>
    <m/>
    <m/>
    <m/>
  </r>
  <r>
    <x v="21"/>
    <m/>
    <m/>
    <m/>
  </r>
  <r>
    <x v="21"/>
    <m/>
    <m/>
    <m/>
  </r>
  <r>
    <x v="21"/>
    <m/>
    <m/>
    <m/>
  </r>
  <r>
    <x v="21"/>
    <m/>
    <m/>
    <m/>
  </r>
  <r>
    <x v="21"/>
    <m/>
    <m/>
    <m/>
  </r>
  <r>
    <x v="21"/>
    <m/>
    <m/>
    <m/>
  </r>
  <r>
    <x v="21"/>
    <m/>
    <m/>
    <m/>
  </r>
  <r>
    <x v="21"/>
    <m/>
    <m/>
    <m/>
  </r>
  <r>
    <x v="21"/>
    <m/>
    <m/>
    <m/>
  </r>
  <r>
    <x v="21"/>
    <m/>
    <m/>
    <m/>
  </r>
  <r>
    <x v="21"/>
    <m/>
    <m/>
    <m/>
  </r>
  <r>
    <x v="21"/>
    <m/>
    <m/>
    <m/>
  </r>
  <r>
    <x v="21"/>
    <m/>
    <m/>
    <m/>
  </r>
  <r>
    <x v="21"/>
    <m/>
    <m/>
    <m/>
  </r>
  <r>
    <x v="21"/>
    <m/>
    <m/>
    <m/>
  </r>
  <r>
    <x v="21"/>
    <m/>
    <m/>
    <m/>
  </r>
  <r>
    <x v="2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F04AC2-1EAB-9346-B2BF-0BC215921AA8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24" firstHeaderRow="1" firstDataRow="1" firstDataCol="1"/>
  <pivotFields count="4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dataFiel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Annual Sales ($M)" fld="3" baseField="0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A8A2-2763-5244-B72E-340C8F12848A}">
  <dimension ref="A1:B24"/>
  <sheetViews>
    <sheetView workbookViewId="0"/>
  </sheetViews>
  <sheetFormatPr baseColWidth="10" defaultRowHeight="16" x14ac:dyDescent="0.2"/>
  <cols>
    <col min="1" max="1" width="13" bestFit="1" customWidth="1"/>
    <col min="2" max="2" width="22.83203125" bestFit="1" customWidth="1"/>
  </cols>
  <sheetData>
    <row r="1" spans="1:2" x14ac:dyDescent="0.2">
      <c r="A1" s="109" t="s">
        <v>57</v>
      </c>
      <c r="B1" t="s">
        <v>56</v>
      </c>
    </row>
    <row r="2" spans="1:2" x14ac:dyDescent="0.2">
      <c r="A2" s="110">
        <v>2002</v>
      </c>
      <c r="B2" s="111">
        <v>1891.81</v>
      </c>
    </row>
    <row r="3" spans="1:2" x14ac:dyDescent="0.2">
      <c r="A3" s="110">
        <v>2003</v>
      </c>
      <c r="B3" s="111">
        <v>2230.85</v>
      </c>
    </row>
    <row r="4" spans="1:2" x14ac:dyDescent="0.2">
      <c r="A4" s="110">
        <v>2004</v>
      </c>
      <c r="B4" s="111">
        <v>2593.33</v>
      </c>
    </row>
    <row r="5" spans="1:2" x14ac:dyDescent="0.2">
      <c r="A5" s="110">
        <v>2005</v>
      </c>
      <c r="B5" s="111">
        <v>2937.63</v>
      </c>
    </row>
    <row r="6" spans="1:2" x14ac:dyDescent="0.2">
      <c r="A6" s="110">
        <v>2006</v>
      </c>
      <c r="B6" s="111">
        <v>3236.07</v>
      </c>
    </row>
    <row r="7" spans="1:2" x14ac:dyDescent="0.2">
      <c r="A7" s="110">
        <v>2007</v>
      </c>
      <c r="B7" s="111">
        <v>4067.6</v>
      </c>
    </row>
    <row r="8" spans="1:2" x14ac:dyDescent="0.2">
      <c r="A8" s="110">
        <v>2008</v>
      </c>
      <c r="B8" s="111">
        <v>4991.6000000000004</v>
      </c>
    </row>
    <row r="9" spans="1:2" x14ac:dyDescent="0.2">
      <c r="A9" s="110">
        <v>2009</v>
      </c>
      <c r="B9" s="111">
        <v>5098.68</v>
      </c>
    </row>
    <row r="10" spans="1:2" x14ac:dyDescent="0.2">
      <c r="A10" s="110">
        <v>2010</v>
      </c>
      <c r="B10" s="111">
        <v>5539</v>
      </c>
    </row>
    <row r="11" spans="1:2" x14ac:dyDescent="0.2">
      <c r="A11" s="110">
        <v>2011</v>
      </c>
      <c r="B11" s="111">
        <v>6714</v>
      </c>
    </row>
    <row r="12" spans="1:2" x14ac:dyDescent="0.2">
      <c r="A12" s="110">
        <v>2012</v>
      </c>
      <c r="B12" s="111">
        <v>7391</v>
      </c>
    </row>
    <row r="13" spans="1:2" x14ac:dyDescent="0.2">
      <c r="A13" s="110">
        <v>2013</v>
      </c>
      <c r="B13" s="111">
        <v>8346</v>
      </c>
    </row>
    <row r="14" spans="1:2" x14ac:dyDescent="0.2">
      <c r="A14" s="110">
        <v>2014</v>
      </c>
      <c r="B14" s="111">
        <v>9473</v>
      </c>
    </row>
    <row r="15" spans="1:2" x14ac:dyDescent="0.2">
      <c r="A15" s="110">
        <v>2015</v>
      </c>
      <c r="B15" s="111">
        <v>9667</v>
      </c>
    </row>
    <row r="16" spans="1:2" x14ac:dyDescent="0.2">
      <c r="A16" s="110">
        <v>2016</v>
      </c>
      <c r="B16" s="111">
        <v>10776</v>
      </c>
    </row>
    <row r="17" spans="1:2" x14ac:dyDescent="0.2">
      <c r="A17" s="110">
        <v>2017</v>
      </c>
      <c r="B17" s="111">
        <v>12497</v>
      </c>
    </row>
    <row r="18" spans="1:2" x14ac:dyDescent="0.2">
      <c r="A18" s="110">
        <v>2018</v>
      </c>
      <c r="B18" s="111">
        <v>14950</v>
      </c>
    </row>
    <row r="19" spans="1:2" x14ac:dyDescent="0.2">
      <c r="A19" s="110">
        <v>2019</v>
      </c>
      <c r="B19" s="111">
        <v>16863</v>
      </c>
    </row>
    <row r="20" spans="1:2" x14ac:dyDescent="0.2">
      <c r="A20" s="110">
        <v>2020</v>
      </c>
      <c r="B20" s="111">
        <v>15301</v>
      </c>
    </row>
    <row r="21" spans="1:2" x14ac:dyDescent="0.2">
      <c r="A21" s="110">
        <v>2021</v>
      </c>
      <c r="B21" s="111">
        <v>18884</v>
      </c>
    </row>
    <row r="22" spans="1:2" x14ac:dyDescent="0.2">
      <c r="A22" s="110">
        <v>2022</v>
      </c>
      <c r="B22" s="111">
        <v>22237</v>
      </c>
    </row>
    <row r="23" spans="1:2" x14ac:dyDescent="0.2">
      <c r="A23" s="110" t="s">
        <v>58</v>
      </c>
      <c r="B23" s="111"/>
    </row>
    <row r="24" spans="1:2" x14ac:dyDescent="0.2">
      <c r="A24" s="110" t="s">
        <v>59</v>
      </c>
      <c r="B24" s="111">
        <v>185685.57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86423-3FB9-F142-B9DE-778A9A1E3AEB}">
  <dimension ref="A1:G85"/>
  <sheetViews>
    <sheetView tabSelected="1" zoomScale="81" zoomScaleNormal="100" workbookViewId="0">
      <selection activeCell="D85" sqref="D85"/>
    </sheetView>
  </sheetViews>
  <sheetFormatPr baseColWidth="10" defaultColWidth="10.83203125" defaultRowHeight="21" x14ac:dyDescent="0.25"/>
  <cols>
    <col min="1" max="1" width="16.83203125" style="15" customWidth="1"/>
    <col min="2" max="2" width="10.83203125" style="15"/>
    <col min="3" max="3" width="16.83203125" style="15" customWidth="1"/>
    <col min="4" max="4" width="23" style="24" bestFit="1" customWidth="1"/>
    <col min="5" max="16384" width="10.83203125" style="2"/>
  </cols>
  <sheetData>
    <row r="1" spans="1:6" x14ac:dyDescent="0.25">
      <c r="A1" s="4" t="s">
        <v>0</v>
      </c>
      <c r="B1" s="4" t="s">
        <v>1</v>
      </c>
      <c r="C1" s="4" t="s">
        <v>2</v>
      </c>
      <c r="D1" s="7" t="s">
        <v>3</v>
      </c>
      <c r="E1" s="1"/>
      <c r="F1" s="1"/>
    </row>
    <row r="2" spans="1:6" x14ac:dyDescent="0.25">
      <c r="A2" s="5">
        <v>2002</v>
      </c>
      <c r="B2" s="5">
        <v>1</v>
      </c>
      <c r="C2" s="5">
        <v>392.95</v>
      </c>
      <c r="D2" s="8">
        <v>1891.81</v>
      </c>
      <c r="E2" s="1"/>
      <c r="F2" s="1"/>
    </row>
    <row r="3" spans="1:6" x14ac:dyDescent="0.25">
      <c r="A3" s="5"/>
      <c r="B3" s="5">
        <v>2</v>
      </c>
      <c r="C3" s="5">
        <v>448.76</v>
      </c>
      <c r="D3" s="8"/>
      <c r="E3" s="1"/>
      <c r="F3" s="1"/>
    </row>
    <row r="4" spans="1:6" x14ac:dyDescent="0.25">
      <c r="A4" s="5"/>
      <c r="B4" s="5">
        <v>3</v>
      </c>
      <c r="C4" s="5">
        <v>539.44000000000005</v>
      </c>
      <c r="D4" s="8"/>
      <c r="E4" s="1"/>
      <c r="F4" s="1"/>
    </row>
    <row r="5" spans="1:6" x14ac:dyDescent="0.25">
      <c r="A5" s="5"/>
      <c r="B5" s="5">
        <v>4</v>
      </c>
      <c r="C5" s="5">
        <f>D2-SUM(C2:C4)</f>
        <v>510.65999999999985</v>
      </c>
      <c r="D5" s="8"/>
      <c r="E5" s="1"/>
      <c r="F5" s="1"/>
    </row>
    <row r="6" spans="1:6" x14ac:dyDescent="0.25">
      <c r="A6" s="6">
        <v>2003</v>
      </c>
      <c r="B6" s="6">
        <v>1</v>
      </c>
      <c r="C6" s="6">
        <v>512.22</v>
      </c>
      <c r="D6" s="9">
        <v>2230.85</v>
      </c>
      <c r="E6" s="1"/>
      <c r="F6" s="1"/>
    </row>
    <row r="7" spans="1:6" x14ac:dyDescent="0.25">
      <c r="A7" s="6"/>
      <c r="B7" s="6">
        <v>2</v>
      </c>
      <c r="C7" s="6">
        <v>556.89</v>
      </c>
      <c r="D7" s="9"/>
      <c r="E7" s="1"/>
      <c r="F7" s="1"/>
    </row>
    <row r="8" spans="1:6" x14ac:dyDescent="0.25">
      <c r="A8" s="6"/>
      <c r="B8" s="6">
        <v>3</v>
      </c>
      <c r="C8" s="6">
        <v>594.16999999999996</v>
      </c>
      <c r="D8" s="9"/>
      <c r="E8" s="1"/>
      <c r="F8" s="1"/>
    </row>
    <row r="9" spans="1:6" x14ac:dyDescent="0.25">
      <c r="A9" s="6"/>
      <c r="B9" s="6">
        <v>4</v>
      </c>
      <c r="C9" s="6">
        <f>D6-SUM(C6:C8)</f>
        <v>567.56999999999971</v>
      </c>
      <c r="D9" s="9"/>
      <c r="E9" s="1"/>
      <c r="F9" s="1"/>
    </row>
    <row r="10" spans="1:6" x14ac:dyDescent="0.25">
      <c r="A10" s="5">
        <v>2004</v>
      </c>
      <c r="B10" s="5">
        <v>1</v>
      </c>
      <c r="C10" s="5">
        <v>594.30999999999995</v>
      </c>
      <c r="D10" s="8">
        <v>2593.33</v>
      </c>
      <c r="E10" s="1"/>
      <c r="F10" s="1"/>
    </row>
    <row r="11" spans="1:6" x14ac:dyDescent="0.25">
      <c r="A11" s="5"/>
      <c r="B11" s="5">
        <v>2</v>
      </c>
      <c r="C11" s="5">
        <v>647.28</v>
      </c>
      <c r="D11" s="8"/>
      <c r="E11" s="1"/>
      <c r="F11" s="1"/>
    </row>
    <row r="12" spans="1:6" x14ac:dyDescent="0.25">
      <c r="A12" s="5"/>
      <c r="B12" s="5">
        <v>3</v>
      </c>
      <c r="C12" s="5">
        <v>667.84</v>
      </c>
      <c r="D12" s="8"/>
      <c r="E12" s="1"/>
      <c r="F12" s="1"/>
    </row>
    <row r="13" spans="1:6" x14ac:dyDescent="0.25">
      <c r="A13" s="5"/>
      <c r="B13" s="5">
        <v>4</v>
      </c>
      <c r="C13" s="5">
        <f>D10-SUM(C10:C12)</f>
        <v>683.90000000000009</v>
      </c>
      <c r="D13" s="8"/>
      <c r="E13" s="1"/>
      <c r="F13" s="1"/>
    </row>
    <row r="14" spans="1:6" x14ac:dyDescent="0.25">
      <c r="A14" s="6">
        <v>2005</v>
      </c>
      <c r="B14" s="6">
        <v>1</v>
      </c>
      <c r="C14" s="6">
        <v>658.24</v>
      </c>
      <c r="D14" s="9">
        <v>2937.63</v>
      </c>
      <c r="E14" s="1"/>
      <c r="F14" s="1"/>
    </row>
    <row r="15" spans="1:6" x14ac:dyDescent="0.25">
      <c r="A15" s="6"/>
      <c r="B15" s="6">
        <v>2</v>
      </c>
      <c r="C15" s="6">
        <v>771.87</v>
      </c>
      <c r="D15" s="9"/>
      <c r="E15" s="1"/>
      <c r="F15" s="1"/>
    </row>
    <row r="16" spans="1:6" x14ac:dyDescent="0.25">
      <c r="A16" s="6"/>
      <c r="B16" s="6">
        <v>3</v>
      </c>
      <c r="C16" s="6">
        <v>791.61</v>
      </c>
      <c r="D16" s="9"/>
      <c r="E16" s="1"/>
      <c r="F16" s="1"/>
    </row>
    <row r="17" spans="1:6" x14ac:dyDescent="0.25">
      <c r="A17" s="6"/>
      <c r="B17" s="6">
        <v>4</v>
      </c>
      <c r="C17" s="6">
        <f>D14-SUM(C14:C16)</f>
        <v>715.90999999999985</v>
      </c>
      <c r="D17" s="9"/>
      <c r="E17" s="1"/>
      <c r="F17" s="1"/>
    </row>
    <row r="18" spans="1:6" x14ac:dyDescent="0.25">
      <c r="A18" s="11">
        <v>2006</v>
      </c>
      <c r="B18" s="11">
        <v>1</v>
      </c>
      <c r="C18" s="16">
        <v>738.45</v>
      </c>
      <c r="D18" s="17">
        <v>3236.07</v>
      </c>
    </row>
    <row r="19" spans="1:6" x14ac:dyDescent="0.25">
      <c r="A19" s="11"/>
      <c r="B19" s="11">
        <v>2</v>
      </c>
      <c r="C19" s="16">
        <v>846.49</v>
      </c>
      <c r="D19" s="18"/>
      <c r="E19" s="1"/>
      <c r="F19" s="1"/>
    </row>
    <row r="20" spans="1:6" x14ac:dyDescent="0.25">
      <c r="A20" s="11"/>
      <c r="B20" s="11">
        <v>3</v>
      </c>
      <c r="C20" s="16">
        <v>901.97</v>
      </c>
      <c r="D20" s="17"/>
      <c r="E20" s="1"/>
      <c r="F20" s="1"/>
    </row>
    <row r="21" spans="1:6" x14ac:dyDescent="0.25">
      <c r="A21" s="11"/>
      <c r="B21" s="11">
        <v>4</v>
      </c>
      <c r="C21" s="16">
        <v>749.16</v>
      </c>
      <c r="D21" s="17"/>
      <c r="E21" s="1"/>
      <c r="F21" s="1"/>
    </row>
    <row r="22" spans="1:6" x14ac:dyDescent="0.25">
      <c r="A22" s="12">
        <v>2007</v>
      </c>
      <c r="B22" s="12">
        <v>1</v>
      </c>
      <c r="C22" s="19">
        <v>915.1</v>
      </c>
      <c r="D22" s="20">
        <v>4067.6</v>
      </c>
      <c r="E22" s="1"/>
      <c r="F22" s="1"/>
    </row>
    <row r="23" spans="1:6" x14ac:dyDescent="0.25">
      <c r="A23" s="12"/>
      <c r="B23" s="12">
        <v>2</v>
      </c>
      <c r="C23" s="19">
        <v>996.96</v>
      </c>
      <c r="D23" s="21"/>
    </row>
    <row r="24" spans="1:6" x14ac:dyDescent="0.25">
      <c r="A24" s="12"/>
      <c r="B24" s="12">
        <v>3</v>
      </c>
      <c r="C24" s="19">
        <v>1082.8499999999999</v>
      </c>
      <c r="D24" s="21"/>
      <c r="E24" s="1"/>
      <c r="F24" s="1"/>
    </row>
    <row r="25" spans="1:6" x14ac:dyDescent="0.25">
      <c r="A25" s="12"/>
      <c r="B25" s="12">
        <v>4</v>
      </c>
      <c r="C25" s="19">
        <v>1072.69</v>
      </c>
      <c r="D25" s="20"/>
      <c r="E25" s="1"/>
      <c r="F25" s="1"/>
    </row>
    <row r="26" spans="1:6" x14ac:dyDescent="0.25">
      <c r="A26" s="11">
        <v>2008</v>
      </c>
      <c r="B26" s="11">
        <v>1</v>
      </c>
      <c r="C26" s="16">
        <v>1182.08</v>
      </c>
      <c r="D26" s="17">
        <v>4991.6000000000004</v>
      </c>
      <c r="E26" s="1"/>
      <c r="F26" s="1"/>
    </row>
    <row r="27" spans="1:6" x14ac:dyDescent="0.25">
      <c r="A27" s="11"/>
      <c r="B27" s="11">
        <v>2</v>
      </c>
      <c r="C27" s="16">
        <v>1246.5</v>
      </c>
      <c r="D27" s="18"/>
      <c r="E27" s="1"/>
      <c r="F27" s="1"/>
    </row>
    <row r="28" spans="1:6" x14ac:dyDescent="0.25">
      <c r="A28" s="11"/>
      <c r="B28" s="11">
        <v>3</v>
      </c>
      <c r="C28" s="16">
        <v>1338.18</v>
      </c>
      <c r="D28" s="18"/>
    </row>
    <row r="29" spans="1:6" x14ac:dyDescent="0.25">
      <c r="A29" s="11"/>
      <c r="B29" s="11">
        <v>4</v>
      </c>
      <c r="C29" s="16">
        <v>1224.8399999999999</v>
      </c>
      <c r="D29" s="18"/>
      <c r="E29" s="1"/>
      <c r="F29" s="1"/>
    </row>
    <row r="30" spans="1:6" x14ac:dyDescent="0.25">
      <c r="A30" s="12">
        <v>2009</v>
      </c>
      <c r="B30" s="12">
        <v>1</v>
      </c>
      <c r="C30" s="19">
        <v>1156.0999999999999</v>
      </c>
      <c r="D30" s="20">
        <v>5098.68</v>
      </c>
      <c r="E30" s="1"/>
      <c r="F30" s="1"/>
    </row>
    <row r="31" spans="1:6" x14ac:dyDescent="0.25">
      <c r="A31" s="12"/>
      <c r="B31" s="12">
        <v>2</v>
      </c>
      <c r="C31" s="19">
        <v>1279.8900000000001</v>
      </c>
      <c r="D31" s="20"/>
      <c r="E31" s="1"/>
      <c r="F31" s="1"/>
    </row>
    <row r="32" spans="1:6" x14ac:dyDescent="0.25">
      <c r="A32" s="12"/>
      <c r="B32" s="12">
        <v>3</v>
      </c>
      <c r="C32" s="19">
        <v>1364.28</v>
      </c>
      <c r="D32" s="20"/>
      <c r="E32" s="1"/>
      <c r="F32" s="1"/>
    </row>
    <row r="33" spans="1:6" x14ac:dyDescent="0.25">
      <c r="A33" s="12"/>
      <c r="B33" s="12">
        <v>4</v>
      </c>
      <c r="C33" s="19">
        <v>1298.4100000000001</v>
      </c>
      <c r="D33" s="21"/>
    </row>
    <row r="34" spans="1:6" x14ac:dyDescent="0.25">
      <c r="A34" s="11">
        <v>2010</v>
      </c>
      <c r="B34" s="11">
        <v>1</v>
      </c>
      <c r="C34" s="16">
        <v>1308</v>
      </c>
      <c r="D34" s="17">
        <v>5539</v>
      </c>
      <c r="E34" s="1"/>
      <c r="F34" s="1"/>
    </row>
    <row r="35" spans="1:6" x14ac:dyDescent="0.25">
      <c r="A35" s="11"/>
      <c r="B35" s="11">
        <v>2</v>
      </c>
      <c r="C35" s="16">
        <v>1365</v>
      </c>
      <c r="D35" s="17"/>
      <c r="E35" s="1"/>
      <c r="F35" s="1"/>
    </row>
    <row r="36" spans="1:6" x14ac:dyDescent="0.25">
      <c r="A36" s="11"/>
      <c r="B36" s="11">
        <v>3</v>
      </c>
      <c r="C36" s="16">
        <v>1428</v>
      </c>
      <c r="D36" s="17"/>
      <c r="E36" s="1"/>
      <c r="F36" s="1"/>
    </row>
    <row r="37" spans="1:6" x14ac:dyDescent="0.25">
      <c r="A37" s="11"/>
      <c r="B37" s="11">
        <v>4</v>
      </c>
      <c r="C37" s="16">
        <v>1438</v>
      </c>
      <c r="D37" s="17"/>
      <c r="E37" s="1"/>
      <c r="F37" s="1"/>
    </row>
    <row r="38" spans="1:6" x14ac:dyDescent="0.25">
      <c r="A38" s="12">
        <v>2011</v>
      </c>
      <c r="B38" s="12">
        <v>1</v>
      </c>
      <c r="C38" s="19">
        <v>1501</v>
      </c>
      <c r="D38" s="20">
        <v>6714</v>
      </c>
    </row>
    <row r="39" spans="1:6" x14ac:dyDescent="0.25">
      <c r="A39" s="12"/>
      <c r="B39" s="12">
        <v>2</v>
      </c>
      <c r="C39" s="19">
        <v>1667</v>
      </c>
      <c r="D39" s="21"/>
      <c r="E39" s="1"/>
      <c r="F39" s="1"/>
    </row>
    <row r="40" spans="1:6" x14ac:dyDescent="0.25">
      <c r="A40" s="12"/>
      <c r="B40" s="12">
        <v>3</v>
      </c>
      <c r="C40" s="19">
        <v>1818</v>
      </c>
      <c r="D40" s="20"/>
      <c r="E40" s="1"/>
      <c r="F40" s="1"/>
    </row>
    <row r="41" spans="1:6" x14ac:dyDescent="0.25">
      <c r="A41" s="12"/>
      <c r="B41" s="12">
        <v>4</v>
      </c>
      <c r="C41" s="19">
        <v>1728</v>
      </c>
      <c r="D41" s="20"/>
      <c r="E41" s="1"/>
      <c r="F41" s="1"/>
    </row>
    <row r="42" spans="1:6" x14ac:dyDescent="0.25">
      <c r="A42" s="11">
        <v>2012</v>
      </c>
      <c r="B42" s="11">
        <v>1</v>
      </c>
      <c r="C42" s="16">
        <v>1758</v>
      </c>
      <c r="D42" s="17">
        <v>7391</v>
      </c>
      <c r="E42" s="1"/>
      <c r="F42" s="1"/>
    </row>
    <row r="43" spans="1:6" x14ac:dyDescent="0.25">
      <c r="A43" s="11"/>
      <c r="B43" s="11">
        <v>2</v>
      </c>
      <c r="C43" s="16">
        <v>1820</v>
      </c>
      <c r="D43" s="18"/>
    </row>
    <row r="44" spans="1:6" x14ac:dyDescent="0.25">
      <c r="A44" s="11"/>
      <c r="B44" s="11">
        <v>3</v>
      </c>
      <c r="C44" s="16">
        <v>1918</v>
      </c>
      <c r="D44" s="18"/>
      <c r="E44" s="1"/>
      <c r="F44" s="1"/>
    </row>
    <row r="45" spans="1:6" x14ac:dyDescent="0.25">
      <c r="A45" s="11"/>
      <c r="B45" s="11">
        <v>4</v>
      </c>
      <c r="C45" s="16">
        <v>1895</v>
      </c>
      <c r="D45" s="17"/>
      <c r="E45" s="1"/>
      <c r="F45" s="1"/>
    </row>
    <row r="46" spans="1:6" x14ac:dyDescent="0.25">
      <c r="A46" s="12">
        <v>2013</v>
      </c>
      <c r="B46" s="12">
        <v>1</v>
      </c>
      <c r="C46" s="19">
        <v>1906</v>
      </c>
      <c r="D46" s="20">
        <v>8346</v>
      </c>
      <c r="E46" s="1"/>
      <c r="F46" s="1"/>
    </row>
    <row r="47" spans="1:6" x14ac:dyDescent="0.25">
      <c r="A47" s="12"/>
      <c r="B47" s="12">
        <v>2</v>
      </c>
      <c r="C47" s="19">
        <v>2096</v>
      </c>
      <c r="D47" s="20"/>
      <c r="E47" s="1"/>
      <c r="F47" s="1"/>
    </row>
    <row r="48" spans="1:6" x14ac:dyDescent="0.25">
      <c r="A48" s="12"/>
      <c r="B48" s="12">
        <v>3</v>
      </c>
      <c r="C48" s="19">
        <v>2218</v>
      </c>
      <c r="D48" s="21"/>
    </row>
    <row r="49" spans="1:6" x14ac:dyDescent="0.25">
      <c r="A49" s="12"/>
      <c r="B49" s="12">
        <v>4</v>
      </c>
      <c r="C49" s="19">
        <v>2126</v>
      </c>
      <c r="D49" s="21"/>
      <c r="E49" s="1"/>
      <c r="F49" s="1"/>
    </row>
    <row r="50" spans="1:6" x14ac:dyDescent="0.25">
      <c r="A50" s="13">
        <v>2014</v>
      </c>
      <c r="B50" s="13">
        <v>1</v>
      </c>
      <c r="C50" s="22">
        <v>2177</v>
      </c>
      <c r="D50" s="18">
        <v>9473</v>
      </c>
      <c r="E50" s="1"/>
      <c r="F50" s="1"/>
    </row>
    <row r="51" spans="1:6" x14ac:dyDescent="0.25">
      <c r="A51" s="13"/>
      <c r="B51" s="13">
        <v>2</v>
      </c>
      <c r="C51" s="22">
        <v>2377</v>
      </c>
      <c r="D51" s="18"/>
      <c r="E51" s="1"/>
      <c r="F51" s="1"/>
    </row>
    <row r="52" spans="1:6" x14ac:dyDescent="0.25">
      <c r="A52" s="13"/>
      <c r="B52" s="13">
        <v>3</v>
      </c>
      <c r="C52" s="22">
        <v>2503</v>
      </c>
      <c r="D52" s="18"/>
      <c r="E52" s="1"/>
      <c r="F52" s="1"/>
    </row>
    <row r="53" spans="1:6" x14ac:dyDescent="0.25">
      <c r="A53" s="13"/>
      <c r="B53" s="13">
        <v>4</v>
      </c>
      <c r="C53" s="22">
        <f>D50-SUM(C50:C52)</f>
        <v>2416</v>
      </c>
      <c r="D53" s="18"/>
    </row>
    <row r="54" spans="1:6" x14ac:dyDescent="0.25">
      <c r="A54" s="14">
        <v>2015</v>
      </c>
      <c r="B54" s="14">
        <v>1</v>
      </c>
      <c r="C54" s="23">
        <v>2230</v>
      </c>
      <c r="D54" s="21">
        <v>9667</v>
      </c>
      <c r="E54" s="1"/>
      <c r="F54" s="1"/>
    </row>
    <row r="55" spans="1:6" x14ac:dyDescent="0.25">
      <c r="A55" s="14"/>
      <c r="B55" s="14">
        <v>2</v>
      </c>
      <c r="C55" s="23">
        <v>2390</v>
      </c>
      <c r="D55" s="21"/>
      <c r="E55" s="1"/>
      <c r="F55" s="1"/>
    </row>
    <row r="56" spans="1:6" x14ac:dyDescent="0.25">
      <c r="A56" s="14"/>
      <c r="B56" s="14">
        <v>3</v>
      </c>
      <c r="C56" s="23">
        <v>2530</v>
      </c>
      <c r="D56" s="21"/>
      <c r="E56" s="1"/>
      <c r="F56" s="1"/>
    </row>
    <row r="57" spans="1:6" x14ac:dyDescent="0.25">
      <c r="A57" s="14"/>
      <c r="B57" s="14">
        <v>4</v>
      </c>
      <c r="C57" s="23">
        <f>D54-SUM(C54:C56)</f>
        <v>2517</v>
      </c>
      <c r="D57" s="21"/>
      <c r="E57" s="1"/>
      <c r="F57" s="1"/>
    </row>
    <row r="58" spans="1:6" x14ac:dyDescent="0.25">
      <c r="A58" s="13">
        <v>2016</v>
      </c>
      <c r="B58" s="13">
        <v>1</v>
      </c>
      <c r="C58" s="22">
        <v>2446</v>
      </c>
      <c r="D58" s="18">
        <v>10776</v>
      </c>
    </row>
    <row r="59" spans="1:6" x14ac:dyDescent="0.25">
      <c r="A59" s="13"/>
      <c r="B59" s="13">
        <v>2</v>
      </c>
      <c r="C59" s="22">
        <v>2694</v>
      </c>
      <c r="D59" s="18"/>
    </row>
    <row r="60" spans="1:6" x14ac:dyDescent="0.25">
      <c r="A60" s="13"/>
      <c r="B60" s="13">
        <v>3</v>
      </c>
      <c r="C60" s="22">
        <v>2880</v>
      </c>
      <c r="D60" s="18"/>
    </row>
    <row r="61" spans="1:6" x14ac:dyDescent="0.25">
      <c r="A61" s="13"/>
      <c r="B61" s="13">
        <v>4</v>
      </c>
      <c r="C61" s="22">
        <f>D58-SUM(C58:C60)</f>
        <v>2756</v>
      </c>
      <c r="D61" s="18"/>
    </row>
    <row r="62" spans="1:6" x14ac:dyDescent="0.25">
      <c r="A62" s="14">
        <v>2017</v>
      </c>
      <c r="B62" s="14">
        <v>1</v>
      </c>
      <c r="C62" s="23">
        <v>2734</v>
      </c>
      <c r="D62" s="21">
        <v>12497</v>
      </c>
    </row>
    <row r="63" spans="1:6" x14ac:dyDescent="0.25">
      <c r="A63" s="14"/>
      <c r="B63" s="14">
        <v>2</v>
      </c>
      <c r="C63" s="23">
        <v>3053</v>
      </c>
      <c r="D63" s="21"/>
    </row>
    <row r="64" spans="1:6" x14ac:dyDescent="0.25">
      <c r="A64" s="14"/>
      <c r="B64" s="14">
        <v>3</v>
      </c>
      <c r="C64" s="23">
        <v>3398</v>
      </c>
      <c r="D64" s="21"/>
    </row>
    <row r="65" spans="1:4" x14ac:dyDescent="0.25">
      <c r="A65" s="14"/>
      <c r="B65" s="14">
        <v>4</v>
      </c>
      <c r="C65" s="23">
        <f>D62-SUM(C62:C64)</f>
        <v>3312</v>
      </c>
      <c r="D65" s="21"/>
    </row>
    <row r="66" spans="1:4" x14ac:dyDescent="0.25">
      <c r="A66" s="13">
        <v>2018</v>
      </c>
      <c r="B66" s="13">
        <v>1</v>
      </c>
      <c r="C66" s="22">
        <v>3580</v>
      </c>
      <c r="D66" s="18">
        <v>14950</v>
      </c>
    </row>
    <row r="67" spans="1:4" x14ac:dyDescent="0.25">
      <c r="A67" s="13"/>
      <c r="B67" s="13">
        <v>2</v>
      </c>
      <c r="C67" s="22">
        <v>3665</v>
      </c>
      <c r="D67" s="18"/>
    </row>
    <row r="68" spans="1:4" x14ac:dyDescent="0.25">
      <c r="A68" s="13"/>
      <c r="B68" s="13">
        <v>3</v>
      </c>
      <c r="C68" s="22">
        <v>3898</v>
      </c>
      <c r="D68" s="18"/>
    </row>
    <row r="69" spans="1:4" x14ac:dyDescent="0.25">
      <c r="A69" s="13"/>
      <c r="B69" s="13">
        <v>4</v>
      </c>
      <c r="C69" s="22">
        <f>D66-SUM(C66:C68)</f>
        <v>3807</v>
      </c>
      <c r="D69" s="18"/>
    </row>
    <row r="70" spans="1:4" x14ac:dyDescent="0.25">
      <c r="A70" s="14">
        <v>2019</v>
      </c>
      <c r="B70" s="12">
        <v>1</v>
      </c>
      <c r="C70" s="23">
        <v>3889</v>
      </c>
      <c r="D70" s="21">
        <v>16863</v>
      </c>
    </row>
    <row r="71" spans="1:4" x14ac:dyDescent="0.25">
      <c r="A71" s="14"/>
      <c r="B71" s="12">
        <v>2</v>
      </c>
      <c r="C71" s="23">
        <v>4113</v>
      </c>
      <c r="D71" s="21"/>
    </row>
    <row r="72" spans="1:4" x14ac:dyDescent="0.25">
      <c r="A72" s="14"/>
      <c r="B72" s="12">
        <v>3</v>
      </c>
      <c r="C72" s="23">
        <v>4467</v>
      </c>
      <c r="D72" s="21"/>
    </row>
    <row r="73" spans="1:4" x14ac:dyDescent="0.25">
      <c r="A73" s="14"/>
      <c r="B73" s="12">
        <v>4</v>
      </c>
      <c r="C73" s="23">
        <v>4414</v>
      </c>
      <c r="D73" s="21"/>
    </row>
    <row r="74" spans="1:4" x14ac:dyDescent="0.25">
      <c r="A74" s="13">
        <v>2020</v>
      </c>
      <c r="B74" s="11">
        <v>1</v>
      </c>
      <c r="C74" s="22">
        <v>4009</v>
      </c>
      <c r="D74" s="18">
        <v>15301</v>
      </c>
    </row>
    <row r="75" spans="1:4" x14ac:dyDescent="0.25">
      <c r="A75" s="13"/>
      <c r="B75" s="11">
        <v>2</v>
      </c>
      <c r="C75" s="22">
        <v>3335</v>
      </c>
      <c r="D75" s="18"/>
    </row>
    <row r="76" spans="1:4" x14ac:dyDescent="0.25">
      <c r="A76" s="13"/>
      <c r="B76" s="11">
        <v>3</v>
      </c>
      <c r="C76" s="22">
        <v>3837</v>
      </c>
      <c r="D76" s="18"/>
    </row>
    <row r="77" spans="1:4" x14ac:dyDescent="0.25">
      <c r="A77" s="13"/>
      <c r="B77" s="11">
        <v>4</v>
      </c>
      <c r="C77" s="22">
        <f>D74-SUM(C74:C76)</f>
        <v>4120</v>
      </c>
      <c r="D77" s="18"/>
    </row>
    <row r="78" spans="1:4" x14ac:dyDescent="0.25">
      <c r="A78" s="14">
        <v>2021</v>
      </c>
      <c r="B78" s="12">
        <v>1</v>
      </c>
      <c r="C78" s="23">
        <v>4155</v>
      </c>
      <c r="D78" s="21">
        <v>18884</v>
      </c>
    </row>
    <row r="79" spans="1:4" x14ac:dyDescent="0.25">
      <c r="A79" s="14"/>
      <c r="B79" s="12">
        <v>2</v>
      </c>
      <c r="C79" s="23">
        <v>4528</v>
      </c>
      <c r="D79" s="21"/>
    </row>
    <row r="80" spans="1:4" x14ac:dyDescent="0.25">
      <c r="A80" s="14"/>
      <c r="B80" s="12">
        <v>3</v>
      </c>
      <c r="C80" s="23">
        <v>4985</v>
      </c>
      <c r="D80" s="21"/>
    </row>
    <row r="81" spans="1:7" x14ac:dyDescent="0.25">
      <c r="A81" s="14"/>
      <c r="B81" s="12">
        <v>4</v>
      </c>
      <c r="C81" s="23">
        <f>D78-SUM(C78:C80)</f>
        <v>5216</v>
      </c>
      <c r="D81" s="21"/>
    </row>
    <row r="82" spans="1:7" x14ac:dyDescent="0.25">
      <c r="A82" s="13">
        <v>2022</v>
      </c>
      <c r="B82" s="11">
        <v>1</v>
      </c>
      <c r="C82" s="22">
        <v>5167</v>
      </c>
      <c r="D82" s="18">
        <v>22237</v>
      </c>
    </row>
    <row r="83" spans="1:7" x14ac:dyDescent="0.25">
      <c r="A83" s="13"/>
      <c r="B83" s="11">
        <v>2</v>
      </c>
      <c r="C83" s="22">
        <v>5497</v>
      </c>
      <c r="D83" s="18"/>
    </row>
    <row r="84" spans="1:7" x14ac:dyDescent="0.25">
      <c r="A84" s="13"/>
      <c r="B84" s="11">
        <v>3</v>
      </c>
      <c r="C84" s="22">
        <v>5756</v>
      </c>
      <c r="D84" s="18"/>
    </row>
    <row r="85" spans="1:7" x14ac:dyDescent="0.25">
      <c r="A85" s="13"/>
      <c r="B85" s="11">
        <v>4</v>
      </c>
      <c r="C85" s="22">
        <f>D82-SUM(C82:C84)</f>
        <v>5817</v>
      </c>
      <c r="D85" s="108"/>
      <c r="G85" s="3"/>
    </row>
  </sheetData>
  <pageMargins left="0.7" right="0.7" top="0.75" bottom="0.75" header="0.3" footer="0.3"/>
  <ignoredErrors>
    <ignoredError sqref="C6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FFE24-B1D5-F143-8FA4-A7704B0CB652}">
  <dimension ref="A1:H86"/>
  <sheetViews>
    <sheetView topLeftCell="E1" zoomScale="70" zoomScaleNormal="70" workbookViewId="0">
      <selection activeCell="H89" sqref="H89"/>
    </sheetView>
  </sheetViews>
  <sheetFormatPr baseColWidth="10" defaultColWidth="10.83203125" defaultRowHeight="21" x14ac:dyDescent="0.25"/>
  <cols>
    <col min="1" max="1" width="16.83203125" style="15" customWidth="1"/>
    <col min="2" max="2" width="10.83203125" style="15"/>
    <col min="3" max="3" width="16.83203125" style="15" customWidth="1"/>
    <col min="4" max="4" width="21.1640625" style="24" customWidth="1"/>
    <col min="5" max="5" width="23.6640625" style="10" customWidth="1"/>
    <col min="6" max="6" width="16.1640625" style="2" customWidth="1"/>
    <col min="7" max="16384" width="10.83203125" style="2"/>
  </cols>
  <sheetData>
    <row r="1" spans="1:8" x14ac:dyDescent="0.25">
      <c r="A1" s="4" t="s">
        <v>0</v>
      </c>
      <c r="B1" s="4" t="s">
        <v>1</v>
      </c>
      <c r="C1" s="4" t="s">
        <v>2</v>
      </c>
      <c r="D1" s="7" t="s">
        <v>3</v>
      </c>
      <c r="E1" s="25" t="s">
        <v>6</v>
      </c>
      <c r="F1" s="1" t="s">
        <v>7</v>
      </c>
    </row>
    <row r="2" spans="1:8" x14ac:dyDescent="0.25">
      <c r="A2" s="5">
        <v>2002</v>
      </c>
      <c r="B2" s="5">
        <v>1</v>
      </c>
      <c r="C2" s="5">
        <v>392.95</v>
      </c>
      <c r="D2" s="8">
        <v>1891.81</v>
      </c>
      <c r="E2" s="25"/>
      <c r="F2" s="1"/>
    </row>
    <row r="3" spans="1:8" x14ac:dyDescent="0.25">
      <c r="A3" s="5"/>
      <c r="B3" s="5">
        <v>2</v>
      </c>
      <c r="C3" s="5">
        <v>448.76</v>
      </c>
      <c r="D3" s="8"/>
      <c r="E3" s="25"/>
      <c r="F3" s="1"/>
    </row>
    <row r="4" spans="1:8" x14ac:dyDescent="0.25">
      <c r="A4" s="5"/>
      <c r="B4" s="5">
        <v>3</v>
      </c>
      <c r="C4" s="5">
        <v>539.44000000000005</v>
      </c>
      <c r="D4" s="8"/>
      <c r="E4" s="25"/>
      <c r="F4" s="1"/>
    </row>
    <row r="5" spans="1:8" x14ac:dyDescent="0.25">
      <c r="A5" s="5"/>
      <c r="B5" s="5">
        <v>4</v>
      </c>
      <c r="C5" s="5">
        <f>D2-SUM(C2:C4)</f>
        <v>510.65999999999985</v>
      </c>
      <c r="D5" s="8"/>
      <c r="E5" s="25"/>
      <c r="F5" s="1"/>
      <c r="G5" s="2" t="s">
        <v>5</v>
      </c>
      <c r="H5" s="27">
        <f>SQRT(SUMSQ(F6:F85)/COUNT(F6:F85))</f>
        <v>280.35556468123542</v>
      </c>
    </row>
    <row r="6" spans="1:8" x14ac:dyDescent="0.25">
      <c r="A6" s="6">
        <v>2003</v>
      </c>
      <c r="B6" s="6">
        <v>1</v>
      </c>
      <c r="C6" s="6">
        <v>512.22</v>
      </c>
      <c r="D6" s="9">
        <v>2230.85</v>
      </c>
      <c r="E6" s="25">
        <f>AVERAGE(C2:C5)</f>
        <v>472.95249999999999</v>
      </c>
      <c r="F6" s="26">
        <f>C6-E6</f>
        <v>39.267500000000041</v>
      </c>
    </row>
    <row r="7" spans="1:8" x14ac:dyDescent="0.25">
      <c r="A7" s="6"/>
      <c r="B7" s="6">
        <v>2</v>
      </c>
      <c r="C7" s="6">
        <v>556.89</v>
      </c>
      <c r="D7" s="9"/>
      <c r="E7" s="25">
        <f t="shared" ref="E7:E70" si="0">AVERAGE(C3:C6)</f>
        <v>502.77</v>
      </c>
      <c r="F7" s="26">
        <f t="shared" ref="F7:F70" si="1">C7-E7</f>
        <v>54.120000000000005</v>
      </c>
    </row>
    <row r="8" spans="1:8" x14ac:dyDescent="0.25">
      <c r="A8" s="6"/>
      <c r="B8" s="6">
        <v>3</v>
      </c>
      <c r="C8" s="6">
        <v>594.16999999999996</v>
      </c>
      <c r="D8" s="9"/>
      <c r="E8" s="25">
        <f t="shared" si="0"/>
        <v>529.80250000000001</v>
      </c>
      <c r="F8" s="26">
        <f t="shared" si="1"/>
        <v>64.36749999999995</v>
      </c>
    </row>
    <row r="9" spans="1:8" x14ac:dyDescent="0.25">
      <c r="A9" s="6"/>
      <c r="B9" s="6">
        <v>4</v>
      </c>
      <c r="C9" s="6">
        <f>D6-SUM(C6:C8)</f>
        <v>567.56999999999971</v>
      </c>
      <c r="D9" s="9"/>
      <c r="E9" s="25">
        <f t="shared" si="0"/>
        <v>543.48500000000001</v>
      </c>
      <c r="F9" s="26">
        <f t="shared" si="1"/>
        <v>24.084999999999695</v>
      </c>
    </row>
    <row r="10" spans="1:8" x14ac:dyDescent="0.25">
      <c r="A10" s="5">
        <v>2004</v>
      </c>
      <c r="B10" s="5">
        <v>1</v>
      </c>
      <c r="C10" s="5">
        <v>594.30999999999995</v>
      </c>
      <c r="D10" s="8">
        <v>2593.33</v>
      </c>
      <c r="E10" s="25">
        <f t="shared" si="0"/>
        <v>557.71249999999998</v>
      </c>
      <c r="F10" s="26">
        <f t="shared" si="1"/>
        <v>36.597499999999968</v>
      </c>
    </row>
    <row r="11" spans="1:8" x14ac:dyDescent="0.25">
      <c r="A11" s="5"/>
      <c r="B11" s="5">
        <v>2</v>
      </c>
      <c r="C11" s="5">
        <v>647.28</v>
      </c>
      <c r="D11" s="8"/>
      <c r="E11" s="25">
        <f t="shared" si="0"/>
        <v>578.2349999999999</v>
      </c>
      <c r="F11" s="26">
        <f t="shared" si="1"/>
        <v>69.045000000000073</v>
      </c>
    </row>
    <row r="12" spans="1:8" x14ac:dyDescent="0.25">
      <c r="A12" s="5"/>
      <c r="B12" s="5">
        <v>3</v>
      </c>
      <c r="C12" s="5">
        <v>667.84</v>
      </c>
      <c r="D12" s="8"/>
      <c r="E12" s="25">
        <f t="shared" si="0"/>
        <v>600.83249999999998</v>
      </c>
      <c r="F12" s="26">
        <f t="shared" si="1"/>
        <v>67.00750000000005</v>
      </c>
    </row>
    <row r="13" spans="1:8" x14ac:dyDescent="0.25">
      <c r="A13" s="5"/>
      <c r="B13" s="5">
        <v>4</v>
      </c>
      <c r="C13" s="5">
        <f>D10-SUM(C10:C12)</f>
        <v>683.90000000000009</v>
      </c>
      <c r="D13" s="8"/>
      <c r="E13" s="25">
        <f t="shared" si="0"/>
        <v>619.24999999999989</v>
      </c>
      <c r="F13" s="26">
        <f t="shared" si="1"/>
        <v>64.650000000000205</v>
      </c>
    </row>
    <row r="14" spans="1:8" x14ac:dyDescent="0.25">
      <c r="A14" s="6">
        <v>2005</v>
      </c>
      <c r="B14" s="6">
        <v>1</v>
      </c>
      <c r="C14" s="6">
        <v>658.24</v>
      </c>
      <c r="D14" s="9">
        <v>2937.63</v>
      </c>
      <c r="E14" s="25">
        <f t="shared" si="0"/>
        <v>648.33249999999998</v>
      </c>
      <c r="F14" s="26">
        <f t="shared" si="1"/>
        <v>9.9075000000000273</v>
      </c>
    </row>
    <row r="15" spans="1:8" x14ac:dyDescent="0.25">
      <c r="A15" s="6"/>
      <c r="B15" s="6">
        <v>2</v>
      </c>
      <c r="C15" s="6">
        <v>771.87</v>
      </c>
      <c r="D15" s="9"/>
      <c r="E15" s="25">
        <f t="shared" si="0"/>
        <v>664.31500000000005</v>
      </c>
      <c r="F15" s="26">
        <f t="shared" si="1"/>
        <v>107.55499999999995</v>
      </c>
    </row>
    <row r="16" spans="1:8" x14ac:dyDescent="0.25">
      <c r="A16" s="6"/>
      <c r="B16" s="6">
        <v>3</v>
      </c>
      <c r="C16" s="6">
        <v>791.61</v>
      </c>
      <c r="D16" s="9"/>
      <c r="E16" s="25">
        <f t="shared" si="0"/>
        <v>695.46250000000009</v>
      </c>
      <c r="F16" s="26">
        <f t="shared" si="1"/>
        <v>96.147499999999923</v>
      </c>
    </row>
    <row r="17" spans="1:6" x14ac:dyDescent="0.25">
      <c r="A17" s="6"/>
      <c r="B17" s="6">
        <v>4</v>
      </c>
      <c r="C17" s="6">
        <f>D14-SUM(C14:C16)</f>
        <v>715.90999999999985</v>
      </c>
      <c r="D17" s="9"/>
      <c r="E17" s="25">
        <f t="shared" si="0"/>
        <v>726.40500000000009</v>
      </c>
      <c r="F17" s="26">
        <f t="shared" si="1"/>
        <v>-10.495000000000232</v>
      </c>
    </row>
    <row r="18" spans="1:6" x14ac:dyDescent="0.25">
      <c r="A18" s="11">
        <v>2006</v>
      </c>
      <c r="B18" s="11">
        <v>1</v>
      </c>
      <c r="C18" s="16">
        <v>738.45</v>
      </c>
      <c r="D18" s="17">
        <v>3236.07</v>
      </c>
      <c r="E18" s="25">
        <f t="shared" si="0"/>
        <v>734.40750000000003</v>
      </c>
      <c r="F18" s="26">
        <f t="shared" si="1"/>
        <v>4.0425000000000182</v>
      </c>
    </row>
    <row r="19" spans="1:6" x14ac:dyDescent="0.25">
      <c r="A19" s="11"/>
      <c r="B19" s="11">
        <v>2</v>
      </c>
      <c r="C19" s="16">
        <v>846.49</v>
      </c>
      <c r="D19" s="18"/>
      <c r="E19" s="25">
        <f t="shared" si="0"/>
        <v>754.46</v>
      </c>
      <c r="F19" s="26">
        <f t="shared" si="1"/>
        <v>92.029999999999973</v>
      </c>
    </row>
    <row r="20" spans="1:6" x14ac:dyDescent="0.25">
      <c r="A20" s="11"/>
      <c r="B20" s="11">
        <v>3</v>
      </c>
      <c r="C20" s="16">
        <v>901.97</v>
      </c>
      <c r="D20" s="17"/>
      <c r="E20" s="25">
        <f t="shared" si="0"/>
        <v>773.11500000000001</v>
      </c>
      <c r="F20" s="26">
        <f t="shared" si="1"/>
        <v>128.85500000000002</v>
      </c>
    </row>
    <row r="21" spans="1:6" x14ac:dyDescent="0.25">
      <c r="A21" s="11"/>
      <c r="B21" s="11">
        <v>4</v>
      </c>
      <c r="C21" s="16">
        <v>749.16</v>
      </c>
      <c r="D21" s="17"/>
      <c r="E21" s="25">
        <f t="shared" si="0"/>
        <v>800.70499999999993</v>
      </c>
      <c r="F21" s="26">
        <f t="shared" si="1"/>
        <v>-51.544999999999959</v>
      </c>
    </row>
    <row r="22" spans="1:6" x14ac:dyDescent="0.25">
      <c r="A22" s="12">
        <v>2007</v>
      </c>
      <c r="B22" s="12">
        <v>1</v>
      </c>
      <c r="C22" s="19">
        <v>915.1</v>
      </c>
      <c r="D22" s="20">
        <v>4067.6</v>
      </c>
      <c r="E22" s="25">
        <f t="shared" si="0"/>
        <v>809.01749999999993</v>
      </c>
      <c r="F22" s="26">
        <f t="shared" si="1"/>
        <v>106.0825000000001</v>
      </c>
    </row>
    <row r="23" spans="1:6" x14ac:dyDescent="0.25">
      <c r="A23" s="12"/>
      <c r="B23" s="12">
        <v>2</v>
      </c>
      <c r="C23" s="19">
        <v>996.96</v>
      </c>
      <c r="D23" s="21"/>
      <c r="E23" s="25">
        <f t="shared" si="0"/>
        <v>853.18</v>
      </c>
      <c r="F23" s="26">
        <f t="shared" si="1"/>
        <v>143.78000000000009</v>
      </c>
    </row>
    <row r="24" spans="1:6" x14ac:dyDescent="0.25">
      <c r="A24" s="12"/>
      <c r="B24" s="12">
        <v>3</v>
      </c>
      <c r="C24" s="19">
        <v>1082.8499999999999</v>
      </c>
      <c r="D24" s="21"/>
      <c r="E24" s="25">
        <f t="shared" si="0"/>
        <v>890.79750000000001</v>
      </c>
      <c r="F24" s="26">
        <f t="shared" si="1"/>
        <v>192.0524999999999</v>
      </c>
    </row>
    <row r="25" spans="1:6" x14ac:dyDescent="0.25">
      <c r="A25" s="12"/>
      <c r="B25" s="12">
        <v>4</v>
      </c>
      <c r="C25" s="19">
        <v>1072.69</v>
      </c>
      <c r="D25" s="20"/>
      <c r="E25" s="25">
        <f t="shared" si="0"/>
        <v>936.01750000000004</v>
      </c>
      <c r="F25" s="26">
        <f t="shared" si="1"/>
        <v>136.67250000000001</v>
      </c>
    </row>
    <row r="26" spans="1:6" x14ac:dyDescent="0.25">
      <c r="A26" s="11">
        <v>2008</v>
      </c>
      <c r="B26" s="11">
        <v>1</v>
      </c>
      <c r="C26" s="16">
        <v>1182.08</v>
      </c>
      <c r="D26" s="17">
        <v>4991.6000000000004</v>
      </c>
      <c r="E26" s="25">
        <f t="shared" si="0"/>
        <v>1016.9</v>
      </c>
      <c r="F26" s="26">
        <f t="shared" si="1"/>
        <v>165.17999999999995</v>
      </c>
    </row>
    <row r="27" spans="1:6" x14ac:dyDescent="0.25">
      <c r="A27" s="11"/>
      <c r="B27" s="11">
        <v>2</v>
      </c>
      <c r="C27" s="16">
        <v>1246.5</v>
      </c>
      <c r="D27" s="18"/>
      <c r="E27" s="25">
        <f t="shared" si="0"/>
        <v>1083.645</v>
      </c>
      <c r="F27" s="26">
        <f t="shared" si="1"/>
        <v>162.85500000000002</v>
      </c>
    </row>
    <row r="28" spans="1:6" x14ac:dyDescent="0.25">
      <c r="A28" s="11"/>
      <c r="B28" s="11">
        <v>3</v>
      </c>
      <c r="C28" s="16">
        <v>1338.18</v>
      </c>
      <c r="D28" s="18"/>
      <c r="E28" s="25">
        <f t="shared" si="0"/>
        <v>1146.03</v>
      </c>
      <c r="F28" s="26">
        <f t="shared" si="1"/>
        <v>192.15000000000009</v>
      </c>
    </row>
    <row r="29" spans="1:6" x14ac:dyDescent="0.25">
      <c r="A29" s="11"/>
      <c r="B29" s="11">
        <v>4</v>
      </c>
      <c r="C29" s="16">
        <v>1224.8399999999999</v>
      </c>
      <c r="D29" s="18"/>
      <c r="E29" s="25">
        <f t="shared" si="0"/>
        <v>1209.8625</v>
      </c>
      <c r="F29" s="26">
        <f t="shared" si="1"/>
        <v>14.977499999999964</v>
      </c>
    </row>
    <row r="30" spans="1:6" x14ac:dyDescent="0.25">
      <c r="A30" s="12">
        <v>2009</v>
      </c>
      <c r="B30" s="12">
        <v>1</v>
      </c>
      <c r="C30" s="19">
        <v>1156.0999999999999</v>
      </c>
      <c r="D30" s="20">
        <v>5098.68</v>
      </c>
      <c r="E30" s="25">
        <f t="shared" si="0"/>
        <v>1247.9000000000001</v>
      </c>
      <c r="F30" s="26">
        <f t="shared" si="1"/>
        <v>-91.800000000000182</v>
      </c>
    </row>
    <row r="31" spans="1:6" x14ac:dyDescent="0.25">
      <c r="A31" s="12"/>
      <c r="B31" s="12">
        <v>2</v>
      </c>
      <c r="C31" s="19">
        <v>1279.8900000000001</v>
      </c>
      <c r="D31" s="20"/>
      <c r="E31" s="25">
        <f t="shared" si="0"/>
        <v>1241.4050000000002</v>
      </c>
      <c r="F31" s="26">
        <f t="shared" si="1"/>
        <v>38.4849999999999</v>
      </c>
    </row>
    <row r="32" spans="1:6" x14ac:dyDescent="0.25">
      <c r="A32" s="12"/>
      <c r="B32" s="12">
        <v>3</v>
      </c>
      <c r="C32" s="19">
        <v>1364.28</v>
      </c>
      <c r="D32" s="20"/>
      <c r="E32" s="25">
        <f t="shared" si="0"/>
        <v>1249.7525000000001</v>
      </c>
      <c r="F32" s="26">
        <f t="shared" si="1"/>
        <v>114.52749999999992</v>
      </c>
    </row>
    <row r="33" spans="1:6" x14ac:dyDescent="0.25">
      <c r="A33" s="12"/>
      <c r="B33" s="12">
        <v>4</v>
      </c>
      <c r="C33" s="19">
        <v>1298.4100000000001</v>
      </c>
      <c r="D33" s="21"/>
      <c r="E33" s="25">
        <f t="shared" si="0"/>
        <v>1256.2774999999999</v>
      </c>
      <c r="F33" s="26">
        <f t="shared" si="1"/>
        <v>42.132500000000164</v>
      </c>
    </row>
    <row r="34" spans="1:6" x14ac:dyDescent="0.25">
      <c r="A34" s="11">
        <v>2010</v>
      </c>
      <c r="B34" s="11">
        <v>1</v>
      </c>
      <c r="C34" s="16">
        <v>1308</v>
      </c>
      <c r="D34" s="17">
        <v>5539</v>
      </c>
      <c r="E34" s="25">
        <f t="shared" si="0"/>
        <v>1274.6699999999998</v>
      </c>
      <c r="F34" s="26">
        <f t="shared" si="1"/>
        <v>33.330000000000155</v>
      </c>
    </row>
    <row r="35" spans="1:6" x14ac:dyDescent="0.25">
      <c r="A35" s="11"/>
      <c r="B35" s="11">
        <v>2</v>
      </c>
      <c r="C35" s="16">
        <v>1365</v>
      </c>
      <c r="D35" s="17"/>
      <c r="E35" s="25">
        <f t="shared" si="0"/>
        <v>1312.645</v>
      </c>
      <c r="F35" s="26">
        <f t="shared" si="1"/>
        <v>52.355000000000018</v>
      </c>
    </row>
    <row r="36" spans="1:6" x14ac:dyDescent="0.25">
      <c r="A36" s="11"/>
      <c r="B36" s="11">
        <v>3</v>
      </c>
      <c r="C36" s="16">
        <v>1428</v>
      </c>
      <c r="D36" s="17"/>
      <c r="E36" s="25">
        <f t="shared" si="0"/>
        <v>1333.9225000000001</v>
      </c>
      <c r="F36" s="26">
        <f t="shared" si="1"/>
        <v>94.077499999999873</v>
      </c>
    </row>
    <row r="37" spans="1:6" x14ac:dyDescent="0.25">
      <c r="A37" s="11"/>
      <c r="B37" s="11">
        <v>4</v>
      </c>
      <c r="C37" s="16">
        <v>1438</v>
      </c>
      <c r="D37" s="17"/>
      <c r="E37" s="25">
        <f t="shared" si="0"/>
        <v>1349.8525</v>
      </c>
      <c r="F37" s="26">
        <f t="shared" si="1"/>
        <v>88.147500000000036</v>
      </c>
    </row>
    <row r="38" spans="1:6" x14ac:dyDescent="0.25">
      <c r="A38" s="12">
        <v>2011</v>
      </c>
      <c r="B38" s="12">
        <v>1</v>
      </c>
      <c r="C38" s="19">
        <v>1501</v>
      </c>
      <c r="D38" s="20">
        <v>6714</v>
      </c>
      <c r="E38" s="25">
        <f t="shared" si="0"/>
        <v>1384.75</v>
      </c>
      <c r="F38" s="26">
        <f t="shared" si="1"/>
        <v>116.25</v>
      </c>
    </row>
    <row r="39" spans="1:6" x14ac:dyDescent="0.25">
      <c r="A39" s="12"/>
      <c r="B39" s="12">
        <v>2</v>
      </c>
      <c r="C39" s="19">
        <v>1667</v>
      </c>
      <c r="D39" s="21"/>
      <c r="E39" s="25">
        <f t="shared" si="0"/>
        <v>1433</v>
      </c>
      <c r="F39" s="26">
        <f t="shared" si="1"/>
        <v>234</v>
      </c>
    </row>
    <row r="40" spans="1:6" x14ac:dyDescent="0.25">
      <c r="A40" s="12"/>
      <c r="B40" s="12">
        <v>3</v>
      </c>
      <c r="C40" s="19">
        <v>1818</v>
      </c>
      <c r="D40" s="20"/>
      <c r="E40" s="25">
        <f t="shared" si="0"/>
        <v>1508.5</v>
      </c>
      <c r="F40" s="26">
        <f t="shared" si="1"/>
        <v>309.5</v>
      </c>
    </row>
    <row r="41" spans="1:6" x14ac:dyDescent="0.25">
      <c r="A41" s="12"/>
      <c r="B41" s="12">
        <v>4</v>
      </c>
      <c r="C41" s="19">
        <v>1728</v>
      </c>
      <c r="D41" s="20"/>
      <c r="E41" s="25">
        <f t="shared" si="0"/>
        <v>1606</v>
      </c>
      <c r="F41" s="26">
        <f t="shared" si="1"/>
        <v>122</v>
      </c>
    </row>
    <row r="42" spans="1:6" x14ac:dyDescent="0.25">
      <c r="A42" s="11">
        <v>2012</v>
      </c>
      <c r="B42" s="11">
        <v>1</v>
      </c>
      <c r="C42" s="16">
        <v>1758</v>
      </c>
      <c r="D42" s="17">
        <v>7391</v>
      </c>
      <c r="E42" s="25">
        <f t="shared" si="0"/>
        <v>1678.5</v>
      </c>
      <c r="F42" s="26">
        <f t="shared" si="1"/>
        <v>79.5</v>
      </c>
    </row>
    <row r="43" spans="1:6" x14ac:dyDescent="0.25">
      <c r="A43" s="11"/>
      <c r="B43" s="11">
        <v>2</v>
      </c>
      <c r="C43" s="16">
        <v>1820</v>
      </c>
      <c r="D43" s="18"/>
      <c r="E43" s="25">
        <f t="shared" si="0"/>
        <v>1742.75</v>
      </c>
      <c r="F43" s="26">
        <f t="shared" si="1"/>
        <v>77.25</v>
      </c>
    </row>
    <row r="44" spans="1:6" x14ac:dyDescent="0.25">
      <c r="A44" s="11"/>
      <c r="B44" s="11">
        <v>3</v>
      </c>
      <c r="C44" s="16">
        <v>1918</v>
      </c>
      <c r="D44" s="18"/>
      <c r="E44" s="25">
        <f t="shared" si="0"/>
        <v>1781</v>
      </c>
      <c r="F44" s="26">
        <f t="shared" si="1"/>
        <v>137</v>
      </c>
    </row>
    <row r="45" spans="1:6" x14ac:dyDescent="0.25">
      <c r="A45" s="11"/>
      <c r="B45" s="11">
        <v>4</v>
      </c>
      <c r="C45" s="16">
        <v>1895</v>
      </c>
      <c r="D45" s="17"/>
      <c r="E45" s="25">
        <f t="shared" si="0"/>
        <v>1806</v>
      </c>
      <c r="F45" s="26">
        <f t="shared" si="1"/>
        <v>89</v>
      </c>
    </row>
    <row r="46" spans="1:6" x14ac:dyDescent="0.25">
      <c r="A46" s="12">
        <v>2013</v>
      </c>
      <c r="B46" s="12">
        <v>1</v>
      </c>
      <c r="C46" s="19">
        <v>1906</v>
      </c>
      <c r="D46" s="20">
        <v>8346</v>
      </c>
      <c r="E46" s="25">
        <f t="shared" si="0"/>
        <v>1847.75</v>
      </c>
      <c r="F46" s="26">
        <f t="shared" si="1"/>
        <v>58.25</v>
      </c>
    </row>
    <row r="47" spans="1:6" x14ac:dyDescent="0.25">
      <c r="A47" s="12"/>
      <c r="B47" s="12">
        <v>2</v>
      </c>
      <c r="C47" s="19">
        <v>2096</v>
      </c>
      <c r="D47" s="20"/>
      <c r="E47" s="25">
        <f t="shared" si="0"/>
        <v>1884.75</v>
      </c>
      <c r="F47" s="26">
        <f t="shared" si="1"/>
        <v>211.25</v>
      </c>
    </row>
    <row r="48" spans="1:6" x14ac:dyDescent="0.25">
      <c r="A48" s="12"/>
      <c r="B48" s="12">
        <v>3</v>
      </c>
      <c r="C48" s="19">
        <v>2218</v>
      </c>
      <c r="D48" s="21"/>
      <c r="E48" s="25">
        <f t="shared" si="0"/>
        <v>1953.75</v>
      </c>
      <c r="F48" s="26">
        <f t="shared" si="1"/>
        <v>264.25</v>
      </c>
    </row>
    <row r="49" spans="1:6" x14ac:dyDescent="0.25">
      <c r="A49" s="12"/>
      <c r="B49" s="12">
        <v>4</v>
      </c>
      <c r="C49" s="19">
        <v>2126</v>
      </c>
      <c r="D49" s="21"/>
      <c r="E49" s="25">
        <f t="shared" si="0"/>
        <v>2028.75</v>
      </c>
      <c r="F49" s="26">
        <f t="shared" si="1"/>
        <v>97.25</v>
      </c>
    </row>
    <row r="50" spans="1:6" x14ac:dyDescent="0.25">
      <c r="A50" s="13">
        <v>2014</v>
      </c>
      <c r="B50" s="13">
        <v>1</v>
      </c>
      <c r="C50" s="22">
        <v>2177</v>
      </c>
      <c r="D50" s="18">
        <v>9473</v>
      </c>
      <c r="E50" s="25">
        <f t="shared" si="0"/>
        <v>2086.5</v>
      </c>
      <c r="F50" s="26">
        <f t="shared" si="1"/>
        <v>90.5</v>
      </c>
    </row>
    <row r="51" spans="1:6" x14ac:dyDescent="0.25">
      <c r="A51" s="13"/>
      <c r="B51" s="13">
        <v>2</v>
      </c>
      <c r="C51" s="22">
        <v>2377</v>
      </c>
      <c r="D51" s="18"/>
      <c r="E51" s="25">
        <f t="shared" si="0"/>
        <v>2154.25</v>
      </c>
      <c r="F51" s="26">
        <f t="shared" si="1"/>
        <v>222.75</v>
      </c>
    </row>
    <row r="52" spans="1:6" x14ac:dyDescent="0.25">
      <c r="A52" s="13"/>
      <c r="B52" s="13">
        <v>3</v>
      </c>
      <c r="C52" s="22">
        <v>2503</v>
      </c>
      <c r="D52" s="18"/>
      <c r="E52" s="25">
        <f t="shared" si="0"/>
        <v>2224.5</v>
      </c>
      <c r="F52" s="26">
        <f t="shared" si="1"/>
        <v>278.5</v>
      </c>
    </row>
    <row r="53" spans="1:6" x14ac:dyDescent="0.25">
      <c r="A53" s="13"/>
      <c r="B53" s="13">
        <v>4</v>
      </c>
      <c r="C53" s="22">
        <f>D50-SUM(C50:C52)</f>
        <v>2416</v>
      </c>
      <c r="D53" s="18"/>
      <c r="E53" s="25">
        <f t="shared" si="0"/>
        <v>2295.75</v>
      </c>
      <c r="F53" s="26">
        <f t="shared" si="1"/>
        <v>120.25</v>
      </c>
    </row>
    <row r="54" spans="1:6" x14ac:dyDescent="0.25">
      <c r="A54" s="14">
        <v>2015</v>
      </c>
      <c r="B54" s="14">
        <v>1</v>
      </c>
      <c r="C54" s="23">
        <v>2230</v>
      </c>
      <c r="D54" s="21">
        <v>9667</v>
      </c>
      <c r="E54" s="25">
        <f t="shared" si="0"/>
        <v>2368.25</v>
      </c>
      <c r="F54" s="26">
        <f t="shared" si="1"/>
        <v>-138.25</v>
      </c>
    </row>
    <row r="55" spans="1:6" x14ac:dyDescent="0.25">
      <c r="A55" s="14"/>
      <c r="B55" s="14">
        <v>2</v>
      </c>
      <c r="C55" s="23">
        <v>2390</v>
      </c>
      <c r="D55" s="21"/>
      <c r="E55" s="25">
        <f t="shared" si="0"/>
        <v>2381.5</v>
      </c>
      <c r="F55" s="26">
        <f t="shared" si="1"/>
        <v>8.5</v>
      </c>
    </row>
    <row r="56" spans="1:6" x14ac:dyDescent="0.25">
      <c r="A56" s="14"/>
      <c r="B56" s="14">
        <v>3</v>
      </c>
      <c r="C56" s="23">
        <v>2530</v>
      </c>
      <c r="D56" s="21"/>
      <c r="E56" s="25">
        <f t="shared" si="0"/>
        <v>2384.75</v>
      </c>
      <c r="F56" s="26">
        <f t="shared" si="1"/>
        <v>145.25</v>
      </c>
    </row>
    <row r="57" spans="1:6" x14ac:dyDescent="0.25">
      <c r="A57" s="14"/>
      <c r="B57" s="14">
        <v>4</v>
      </c>
      <c r="C57" s="23">
        <f>D54-SUM(C54:C56)</f>
        <v>2517</v>
      </c>
      <c r="D57" s="21"/>
      <c r="E57" s="25">
        <f t="shared" si="0"/>
        <v>2391.5</v>
      </c>
      <c r="F57" s="26">
        <f t="shared" si="1"/>
        <v>125.5</v>
      </c>
    </row>
    <row r="58" spans="1:6" x14ac:dyDescent="0.25">
      <c r="A58" s="13">
        <v>2016</v>
      </c>
      <c r="B58" s="13">
        <v>1</v>
      </c>
      <c r="C58" s="22">
        <v>2446</v>
      </c>
      <c r="D58" s="18">
        <v>10776</v>
      </c>
      <c r="E58" s="25">
        <f t="shared" si="0"/>
        <v>2416.75</v>
      </c>
      <c r="F58" s="26">
        <f t="shared" si="1"/>
        <v>29.25</v>
      </c>
    </row>
    <row r="59" spans="1:6" x14ac:dyDescent="0.25">
      <c r="A59" s="13"/>
      <c r="B59" s="13">
        <v>2</v>
      </c>
      <c r="C59" s="22">
        <v>2694</v>
      </c>
      <c r="D59" s="18"/>
      <c r="E59" s="25">
        <f t="shared" si="0"/>
        <v>2470.75</v>
      </c>
      <c r="F59" s="26">
        <f t="shared" si="1"/>
        <v>223.25</v>
      </c>
    </row>
    <row r="60" spans="1:6" x14ac:dyDescent="0.25">
      <c r="A60" s="13"/>
      <c r="B60" s="13">
        <v>3</v>
      </c>
      <c r="C60" s="22">
        <v>2880</v>
      </c>
      <c r="D60" s="18"/>
      <c r="E60" s="25">
        <f t="shared" si="0"/>
        <v>2546.75</v>
      </c>
      <c r="F60" s="26">
        <f t="shared" si="1"/>
        <v>333.25</v>
      </c>
    </row>
    <row r="61" spans="1:6" x14ac:dyDescent="0.25">
      <c r="A61" s="13"/>
      <c r="B61" s="13">
        <v>4</v>
      </c>
      <c r="C61" s="22">
        <f>D58-SUM(C58:C60)</f>
        <v>2756</v>
      </c>
      <c r="D61" s="18"/>
      <c r="E61" s="25">
        <f t="shared" si="0"/>
        <v>2634.25</v>
      </c>
      <c r="F61" s="26">
        <f t="shared" si="1"/>
        <v>121.75</v>
      </c>
    </row>
    <row r="62" spans="1:6" x14ac:dyDescent="0.25">
      <c r="A62" s="14">
        <v>2017</v>
      </c>
      <c r="B62" s="14">
        <v>1</v>
      </c>
      <c r="C62" s="23">
        <v>2734</v>
      </c>
      <c r="D62" s="21">
        <v>12497</v>
      </c>
      <c r="E62" s="25">
        <f t="shared" si="0"/>
        <v>2694</v>
      </c>
      <c r="F62" s="26">
        <f t="shared" si="1"/>
        <v>40</v>
      </c>
    </row>
    <row r="63" spans="1:6" x14ac:dyDescent="0.25">
      <c r="A63" s="14"/>
      <c r="B63" s="14">
        <v>2</v>
      </c>
      <c r="C63" s="23">
        <v>3053</v>
      </c>
      <c r="D63" s="21"/>
      <c r="E63" s="25">
        <f t="shared" si="0"/>
        <v>2766</v>
      </c>
      <c r="F63" s="26">
        <f t="shared" si="1"/>
        <v>287</v>
      </c>
    </row>
    <row r="64" spans="1:6" x14ac:dyDescent="0.25">
      <c r="A64" s="14"/>
      <c r="B64" s="14">
        <v>3</v>
      </c>
      <c r="C64" s="23">
        <v>3398</v>
      </c>
      <c r="D64" s="21"/>
      <c r="E64" s="25">
        <f t="shared" si="0"/>
        <v>2855.75</v>
      </c>
      <c r="F64" s="26">
        <f t="shared" si="1"/>
        <v>542.25</v>
      </c>
    </row>
    <row r="65" spans="1:6" x14ac:dyDescent="0.25">
      <c r="A65" s="14"/>
      <c r="B65" s="14">
        <v>4</v>
      </c>
      <c r="C65" s="23">
        <f>D62-SUM(C62:C64)</f>
        <v>3312</v>
      </c>
      <c r="D65" s="21"/>
      <c r="E65" s="25">
        <f t="shared" si="0"/>
        <v>2985.25</v>
      </c>
      <c r="F65" s="26">
        <f t="shared" si="1"/>
        <v>326.75</v>
      </c>
    </row>
    <row r="66" spans="1:6" x14ac:dyDescent="0.25">
      <c r="A66" s="13">
        <v>2018</v>
      </c>
      <c r="B66" s="13">
        <v>1</v>
      </c>
      <c r="C66" s="22">
        <v>3580</v>
      </c>
      <c r="D66" s="18">
        <v>14950</v>
      </c>
      <c r="E66" s="25">
        <f t="shared" si="0"/>
        <v>3124.25</v>
      </c>
      <c r="F66" s="26">
        <f t="shared" si="1"/>
        <v>455.75</v>
      </c>
    </row>
    <row r="67" spans="1:6" x14ac:dyDescent="0.25">
      <c r="A67" s="13"/>
      <c r="B67" s="13">
        <v>2</v>
      </c>
      <c r="C67" s="22">
        <v>3665</v>
      </c>
      <c r="D67" s="18"/>
      <c r="E67" s="25">
        <f t="shared" si="0"/>
        <v>3335.75</v>
      </c>
      <c r="F67" s="26">
        <f t="shared" si="1"/>
        <v>329.25</v>
      </c>
    </row>
    <row r="68" spans="1:6" x14ac:dyDescent="0.25">
      <c r="A68" s="13"/>
      <c r="B68" s="13">
        <v>3</v>
      </c>
      <c r="C68" s="22">
        <v>3898</v>
      </c>
      <c r="D68" s="18"/>
      <c r="E68" s="25">
        <f t="shared" si="0"/>
        <v>3488.75</v>
      </c>
      <c r="F68" s="26">
        <f t="shared" si="1"/>
        <v>409.25</v>
      </c>
    </row>
    <row r="69" spans="1:6" x14ac:dyDescent="0.25">
      <c r="A69" s="13"/>
      <c r="B69" s="13">
        <v>4</v>
      </c>
      <c r="C69" s="22">
        <f>D66-SUM(C66:C68)</f>
        <v>3807</v>
      </c>
      <c r="D69" s="18"/>
      <c r="E69" s="25">
        <f t="shared" si="0"/>
        <v>3613.75</v>
      </c>
      <c r="F69" s="26">
        <f t="shared" si="1"/>
        <v>193.25</v>
      </c>
    </row>
    <row r="70" spans="1:6" x14ac:dyDescent="0.25">
      <c r="A70" s="14">
        <v>2019</v>
      </c>
      <c r="B70" s="12">
        <v>1</v>
      </c>
      <c r="C70" s="23">
        <v>3889</v>
      </c>
      <c r="D70" s="21">
        <v>16863</v>
      </c>
      <c r="E70" s="25">
        <f t="shared" si="0"/>
        <v>3737.5</v>
      </c>
      <c r="F70" s="26">
        <f t="shared" si="1"/>
        <v>151.5</v>
      </c>
    </row>
    <row r="71" spans="1:6" x14ac:dyDescent="0.25">
      <c r="A71" s="14"/>
      <c r="B71" s="12">
        <v>2</v>
      </c>
      <c r="C71" s="23">
        <v>4113</v>
      </c>
      <c r="D71" s="21"/>
      <c r="E71" s="25">
        <f t="shared" ref="E71:E83" si="2">AVERAGE(C67:C70)</f>
        <v>3814.75</v>
      </c>
      <c r="F71" s="26">
        <f t="shared" ref="F71:F85" si="3">C71-E71</f>
        <v>298.25</v>
      </c>
    </row>
    <row r="72" spans="1:6" x14ac:dyDescent="0.25">
      <c r="A72" s="14"/>
      <c r="B72" s="12">
        <v>3</v>
      </c>
      <c r="C72" s="23">
        <v>4467</v>
      </c>
      <c r="D72" s="21"/>
      <c r="E72" s="25">
        <f t="shared" si="2"/>
        <v>3926.75</v>
      </c>
      <c r="F72" s="26">
        <f t="shared" si="3"/>
        <v>540.25</v>
      </c>
    </row>
    <row r="73" spans="1:6" x14ac:dyDescent="0.25">
      <c r="A73" s="14"/>
      <c r="B73" s="12">
        <v>4</v>
      </c>
      <c r="C73" s="23">
        <v>4414</v>
      </c>
      <c r="D73" s="21"/>
      <c r="E73" s="25">
        <f t="shared" si="2"/>
        <v>4069</v>
      </c>
      <c r="F73" s="26">
        <f t="shared" si="3"/>
        <v>345</v>
      </c>
    </row>
    <row r="74" spans="1:6" x14ac:dyDescent="0.25">
      <c r="A74" s="13">
        <v>2020</v>
      </c>
      <c r="B74" s="11">
        <v>1</v>
      </c>
      <c r="C74" s="22">
        <v>4009</v>
      </c>
      <c r="D74" s="18">
        <v>15301</v>
      </c>
      <c r="E74" s="25">
        <f t="shared" si="2"/>
        <v>4220.75</v>
      </c>
      <c r="F74" s="26">
        <f t="shared" si="3"/>
        <v>-211.75</v>
      </c>
    </row>
    <row r="75" spans="1:6" x14ac:dyDescent="0.25">
      <c r="A75" s="13"/>
      <c r="B75" s="11">
        <v>2</v>
      </c>
      <c r="C75" s="22">
        <v>3335</v>
      </c>
      <c r="D75" s="18"/>
      <c r="E75" s="25">
        <f t="shared" si="2"/>
        <v>4250.75</v>
      </c>
      <c r="F75" s="26">
        <f t="shared" si="3"/>
        <v>-915.75</v>
      </c>
    </row>
    <row r="76" spans="1:6" x14ac:dyDescent="0.25">
      <c r="A76" s="13"/>
      <c r="B76" s="11">
        <v>3</v>
      </c>
      <c r="C76" s="22">
        <v>3837</v>
      </c>
      <c r="D76" s="18"/>
      <c r="E76" s="25">
        <f t="shared" si="2"/>
        <v>4056.25</v>
      </c>
      <c r="F76" s="26">
        <f t="shared" si="3"/>
        <v>-219.25</v>
      </c>
    </row>
    <row r="77" spans="1:6" x14ac:dyDescent="0.25">
      <c r="A77" s="13"/>
      <c r="B77" s="11">
        <v>4</v>
      </c>
      <c r="C77" s="22">
        <f>D74-SUM(C74:C76)</f>
        <v>4120</v>
      </c>
      <c r="D77" s="18"/>
      <c r="E77" s="25">
        <f t="shared" si="2"/>
        <v>3898.75</v>
      </c>
      <c r="F77" s="26">
        <f t="shared" si="3"/>
        <v>221.25</v>
      </c>
    </row>
    <row r="78" spans="1:6" x14ac:dyDescent="0.25">
      <c r="A78" s="14">
        <v>2021</v>
      </c>
      <c r="B78" s="12">
        <v>1</v>
      </c>
      <c r="C78" s="23">
        <v>4155</v>
      </c>
      <c r="D78" s="21">
        <v>18884</v>
      </c>
      <c r="E78" s="25">
        <f t="shared" si="2"/>
        <v>3825.25</v>
      </c>
      <c r="F78" s="26">
        <f t="shared" si="3"/>
        <v>329.75</v>
      </c>
    </row>
    <row r="79" spans="1:6" x14ac:dyDescent="0.25">
      <c r="A79" s="14"/>
      <c r="B79" s="12">
        <v>2</v>
      </c>
      <c r="C79" s="23">
        <v>4528</v>
      </c>
      <c r="D79" s="21"/>
      <c r="E79" s="25">
        <f t="shared" si="2"/>
        <v>3861.75</v>
      </c>
      <c r="F79" s="26">
        <f t="shared" si="3"/>
        <v>666.25</v>
      </c>
    </row>
    <row r="80" spans="1:6" x14ac:dyDescent="0.25">
      <c r="A80" s="14"/>
      <c r="B80" s="12">
        <v>3</v>
      </c>
      <c r="C80" s="23">
        <v>4985</v>
      </c>
      <c r="D80" s="21"/>
      <c r="E80" s="25">
        <f t="shared" si="2"/>
        <v>4160</v>
      </c>
      <c r="F80" s="26">
        <f t="shared" si="3"/>
        <v>825</v>
      </c>
    </row>
    <row r="81" spans="1:7" x14ac:dyDescent="0.25">
      <c r="A81" s="14"/>
      <c r="B81" s="12">
        <v>4</v>
      </c>
      <c r="C81" s="23">
        <f>D78-SUM(C78:C80)</f>
        <v>5216</v>
      </c>
      <c r="D81" s="21"/>
      <c r="E81" s="25">
        <f t="shared" si="2"/>
        <v>4447</v>
      </c>
      <c r="F81" s="26">
        <f t="shared" si="3"/>
        <v>769</v>
      </c>
    </row>
    <row r="82" spans="1:7" x14ac:dyDescent="0.25">
      <c r="A82" s="13">
        <v>2022</v>
      </c>
      <c r="B82" s="11">
        <v>1</v>
      </c>
      <c r="C82" s="22">
        <v>5167</v>
      </c>
      <c r="D82" s="18">
        <v>22237</v>
      </c>
      <c r="E82" s="25">
        <f t="shared" si="2"/>
        <v>4721</v>
      </c>
      <c r="F82" s="26">
        <f t="shared" si="3"/>
        <v>446</v>
      </c>
    </row>
    <row r="83" spans="1:7" x14ac:dyDescent="0.25">
      <c r="A83" s="13"/>
      <c r="B83" s="11">
        <v>2</v>
      </c>
      <c r="C83" s="22">
        <v>5497</v>
      </c>
      <c r="D83" s="18"/>
      <c r="E83" s="25">
        <f t="shared" si="2"/>
        <v>4974</v>
      </c>
      <c r="F83" s="26">
        <f t="shared" si="3"/>
        <v>523</v>
      </c>
    </row>
    <row r="84" spans="1:7" x14ac:dyDescent="0.25">
      <c r="A84" s="13"/>
      <c r="B84" s="11">
        <v>3</v>
      </c>
      <c r="C84" s="22">
        <v>5756</v>
      </c>
      <c r="D84" s="18"/>
      <c r="E84" s="25">
        <f>AVERAGE(C80:C83)</f>
        <v>5216.25</v>
      </c>
      <c r="F84" s="26">
        <f t="shared" si="3"/>
        <v>539.75</v>
      </c>
    </row>
    <row r="85" spans="1:7" x14ac:dyDescent="0.25">
      <c r="A85" s="13"/>
      <c r="B85" s="11">
        <v>4</v>
      </c>
      <c r="C85" s="22">
        <f>D82-SUM(C82:C84)</f>
        <v>5817</v>
      </c>
      <c r="D85" s="18"/>
      <c r="E85" s="25">
        <f t="shared" ref="E85" si="4">AVERAGE(C81:C84)</f>
        <v>5409</v>
      </c>
      <c r="F85" s="26">
        <f t="shared" si="3"/>
        <v>408</v>
      </c>
      <c r="G85" s="3"/>
    </row>
    <row r="86" spans="1:7" x14ac:dyDescent="0.25">
      <c r="A86" s="28">
        <v>2023</v>
      </c>
      <c r="B86" s="29">
        <v>1</v>
      </c>
      <c r="C86" s="30"/>
      <c r="D86" s="31"/>
      <c r="E86" s="33">
        <f>AVERAGE(C82:C85)</f>
        <v>5559.25</v>
      </c>
      <c r="F86" s="26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DD24B-67C8-3848-9477-89FB5AA7E02C}">
  <dimension ref="A1:I86"/>
  <sheetViews>
    <sheetView zoomScale="66" zoomScaleNormal="70" workbookViewId="0">
      <selection activeCell="I4" sqref="I4"/>
    </sheetView>
  </sheetViews>
  <sheetFormatPr baseColWidth="10" defaultColWidth="10.83203125" defaultRowHeight="21" x14ac:dyDescent="0.25"/>
  <cols>
    <col min="1" max="1" width="16.83203125" style="15" customWidth="1"/>
    <col min="2" max="2" width="10.83203125" style="15"/>
    <col min="3" max="3" width="16.83203125" style="15" customWidth="1"/>
    <col min="4" max="4" width="21.1640625" style="24" customWidth="1"/>
    <col min="5" max="5" width="23.6640625" style="10" customWidth="1"/>
    <col min="6" max="6" width="21" style="2" customWidth="1"/>
    <col min="7" max="7" width="17" style="2" customWidth="1"/>
    <col min="8" max="8" width="20.33203125" style="2" customWidth="1"/>
    <col min="9" max="16384" width="10.83203125" style="2"/>
  </cols>
  <sheetData>
    <row r="1" spans="1:9" x14ac:dyDescent="0.25">
      <c r="A1" s="4" t="s">
        <v>0</v>
      </c>
      <c r="B1" s="4" t="s">
        <v>1</v>
      </c>
      <c r="C1" s="4" t="s">
        <v>2</v>
      </c>
      <c r="D1" s="7" t="s">
        <v>3</v>
      </c>
      <c r="E1" s="25" t="s">
        <v>6</v>
      </c>
      <c r="F1" s="1" t="s">
        <v>7</v>
      </c>
    </row>
    <row r="2" spans="1:9" x14ac:dyDescent="0.25">
      <c r="A2" s="5">
        <v>2002</v>
      </c>
      <c r="B2" s="5">
        <v>1</v>
      </c>
      <c r="C2" s="5">
        <v>392.95</v>
      </c>
      <c r="D2" s="8">
        <v>1891.81</v>
      </c>
      <c r="E2" s="25">
        <f>C2</f>
        <v>392.95</v>
      </c>
      <c r="F2" s="1"/>
    </row>
    <row r="3" spans="1:9" x14ac:dyDescent="0.25">
      <c r="A3" s="5"/>
      <c r="B3" s="5">
        <v>2</v>
      </c>
      <c r="C3" s="5">
        <v>448.76</v>
      </c>
      <c r="D3" s="8"/>
      <c r="E3" s="25">
        <f>($I$3*C2)+((1-$I$3)*E2)</f>
        <v>392.95</v>
      </c>
      <c r="F3" s="26">
        <f t="shared" ref="F3:F5" si="0">C3-E3</f>
        <v>55.81</v>
      </c>
      <c r="H3" s="2" t="s">
        <v>8</v>
      </c>
      <c r="I3" s="27">
        <v>1</v>
      </c>
    </row>
    <row r="4" spans="1:9" x14ac:dyDescent="0.25">
      <c r="A4" s="5"/>
      <c r="B4" s="5">
        <v>3</v>
      </c>
      <c r="C4" s="5">
        <v>539.44000000000005</v>
      </c>
      <c r="D4" s="8"/>
      <c r="E4" s="25">
        <f t="shared" ref="E4:E67" si="1">($I$3*C3)+((1-$I$3)*E3)</f>
        <v>448.76</v>
      </c>
      <c r="F4" s="26">
        <f t="shared" si="0"/>
        <v>90.680000000000064</v>
      </c>
      <c r="H4" s="2" t="s">
        <v>9</v>
      </c>
      <c r="I4" s="27">
        <f>SQRT(SUMSQ(F3:F85)/COUNT(F3:F85))</f>
        <v>179.91088756341409</v>
      </c>
    </row>
    <row r="5" spans="1:9" x14ac:dyDescent="0.25">
      <c r="A5" s="5"/>
      <c r="B5" s="5">
        <v>4</v>
      </c>
      <c r="C5" s="5">
        <f>D2-SUM(C2:C4)</f>
        <v>510.65999999999985</v>
      </c>
      <c r="D5" s="8"/>
      <c r="E5" s="25">
        <f t="shared" si="1"/>
        <v>539.44000000000005</v>
      </c>
      <c r="F5" s="26">
        <f t="shared" si="0"/>
        <v>-28.7800000000002</v>
      </c>
    </row>
    <row r="6" spans="1:9" x14ac:dyDescent="0.25">
      <c r="A6" s="6">
        <v>2003</v>
      </c>
      <c r="B6" s="6">
        <v>1</v>
      </c>
      <c r="C6" s="6">
        <v>512.22</v>
      </c>
      <c r="D6" s="9">
        <v>2230.85</v>
      </c>
      <c r="E6" s="25">
        <f t="shared" si="1"/>
        <v>510.65999999999985</v>
      </c>
      <c r="F6" s="26">
        <f>C6-E6</f>
        <v>1.5600000000001728</v>
      </c>
    </row>
    <row r="7" spans="1:9" x14ac:dyDescent="0.25">
      <c r="A7" s="6"/>
      <c r="B7" s="6">
        <v>2</v>
      </c>
      <c r="C7" s="6">
        <v>556.89</v>
      </c>
      <c r="D7" s="9"/>
      <c r="E7" s="25">
        <f t="shared" si="1"/>
        <v>512.22</v>
      </c>
      <c r="F7" s="26">
        <f t="shared" ref="F7:F70" si="2">C7-E7</f>
        <v>44.669999999999959</v>
      </c>
    </row>
    <row r="8" spans="1:9" x14ac:dyDescent="0.25">
      <c r="A8" s="6"/>
      <c r="B8" s="6">
        <v>3</v>
      </c>
      <c r="C8" s="6">
        <v>594.16999999999996</v>
      </c>
      <c r="D8" s="9"/>
      <c r="E8" s="25">
        <f t="shared" si="1"/>
        <v>556.89</v>
      </c>
      <c r="F8" s="26">
        <f t="shared" si="2"/>
        <v>37.279999999999973</v>
      </c>
    </row>
    <row r="9" spans="1:9" x14ac:dyDescent="0.25">
      <c r="A9" s="6"/>
      <c r="B9" s="6">
        <v>4</v>
      </c>
      <c r="C9" s="6">
        <f>D6-SUM(C6:C8)</f>
        <v>567.56999999999971</v>
      </c>
      <c r="D9" s="9"/>
      <c r="E9" s="25">
        <f t="shared" si="1"/>
        <v>594.16999999999996</v>
      </c>
      <c r="F9" s="26">
        <f t="shared" si="2"/>
        <v>-26.60000000000025</v>
      </c>
    </row>
    <row r="10" spans="1:9" x14ac:dyDescent="0.25">
      <c r="A10" s="5">
        <v>2004</v>
      </c>
      <c r="B10" s="5">
        <v>1</v>
      </c>
      <c r="C10" s="5">
        <v>594.30999999999995</v>
      </c>
      <c r="D10" s="8">
        <v>2593.33</v>
      </c>
      <c r="E10" s="25">
        <f t="shared" si="1"/>
        <v>567.56999999999971</v>
      </c>
      <c r="F10" s="26">
        <f t="shared" si="2"/>
        <v>26.740000000000236</v>
      </c>
    </row>
    <row r="11" spans="1:9" x14ac:dyDescent="0.25">
      <c r="A11" s="5"/>
      <c r="B11" s="5">
        <v>2</v>
      </c>
      <c r="C11" s="5">
        <v>647.28</v>
      </c>
      <c r="D11" s="8"/>
      <c r="E11" s="25">
        <f t="shared" si="1"/>
        <v>594.30999999999995</v>
      </c>
      <c r="F11" s="26">
        <f t="shared" si="2"/>
        <v>52.970000000000027</v>
      </c>
    </row>
    <row r="12" spans="1:9" x14ac:dyDescent="0.25">
      <c r="A12" s="5"/>
      <c r="B12" s="5">
        <v>3</v>
      </c>
      <c r="C12" s="5">
        <v>667.84</v>
      </c>
      <c r="D12" s="8"/>
      <c r="E12" s="25">
        <f t="shared" si="1"/>
        <v>647.28</v>
      </c>
      <c r="F12" s="26">
        <f t="shared" si="2"/>
        <v>20.560000000000059</v>
      </c>
    </row>
    <row r="13" spans="1:9" x14ac:dyDescent="0.25">
      <c r="A13" s="5"/>
      <c r="B13" s="5">
        <v>4</v>
      </c>
      <c r="C13" s="5">
        <f>D10-SUM(C10:C12)</f>
        <v>683.90000000000009</v>
      </c>
      <c r="D13" s="8"/>
      <c r="E13" s="25">
        <f t="shared" si="1"/>
        <v>667.84</v>
      </c>
      <c r="F13" s="26">
        <f t="shared" si="2"/>
        <v>16.060000000000059</v>
      </c>
    </row>
    <row r="14" spans="1:9" x14ac:dyDescent="0.25">
      <c r="A14" s="6">
        <v>2005</v>
      </c>
      <c r="B14" s="6">
        <v>1</v>
      </c>
      <c r="C14" s="6">
        <v>658.24</v>
      </c>
      <c r="D14" s="9">
        <v>2937.63</v>
      </c>
      <c r="E14" s="25">
        <f t="shared" si="1"/>
        <v>683.90000000000009</v>
      </c>
      <c r="F14" s="26">
        <f t="shared" si="2"/>
        <v>-25.660000000000082</v>
      </c>
    </row>
    <row r="15" spans="1:9" x14ac:dyDescent="0.25">
      <c r="A15" s="6"/>
      <c r="B15" s="6">
        <v>2</v>
      </c>
      <c r="C15" s="6">
        <v>771.87</v>
      </c>
      <c r="D15" s="9"/>
      <c r="E15" s="25">
        <f t="shared" si="1"/>
        <v>658.24</v>
      </c>
      <c r="F15" s="26">
        <f t="shared" si="2"/>
        <v>113.63</v>
      </c>
    </row>
    <row r="16" spans="1:9" x14ac:dyDescent="0.25">
      <c r="A16" s="6"/>
      <c r="B16" s="6">
        <v>3</v>
      </c>
      <c r="C16" s="6">
        <v>791.61</v>
      </c>
      <c r="D16" s="9"/>
      <c r="E16" s="25">
        <f t="shared" si="1"/>
        <v>771.87</v>
      </c>
      <c r="F16" s="26">
        <f t="shared" si="2"/>
        <v>19.740000000000009</v>
      </c>
    </row>
    <row r="17" spans="1:6" x14ac:dyDescent="0.25">
      <c r="A17" s="6"/>
      <c r="B17" s="6">
        <v>4</v>
      </c>
      <c r="C17" s="6">
        <f>D14-SUM(C14:C16)</f>
        <v>715.90999999999985</v>
      </c>
      <c r="D17" s="9"/>
      <c r="E17" s="25">
        <f t="shared" si="1"/>
        <v>791.61</v>
      </c>
      <c r="F17" s="26">
        <f t="shared" si="2"/>
        <v>-75.700000000000159</v>
      </c>
    </row>
    <row r="18" spans="1:6" x14ac:dyDescent="0.25">
      <c r="A18" s="11">
        <v>2006</v>
      </c>
      <c r="B18" s="11">
        <v>1</v>
      </c>
      <c r="C18" s="16">
        <v>738.45</v>
      </c>
      <c r="D18" s="17">
        <v>3236.07</v>
      </c>
      <c r="E18" s="25">
        <f t="shared" si="1"/>
        <v>715.90999999999985</v>
      </c>
      <c r="F18" s="26">
        <f t="shared" si="2"/>
        <v>22.540000000000191</v>
      </c>
    </row>
    <row r="19" spans="1:6" x14ac:dyDescent="0.25">
      <c r="A19" s="11"/>
      <c r="B19" s="11">
        <v>2</v>
      </c>
      <c r="C19" s="16">
        <v>846.49</v>
      </c>
      <c r="D19" s="18"/>
      <c r="E19" s="25">
        <f t="shared" si="1"/>
        <v>738.45</v>
      </c>
      <c r="F19" s="26">
        <f t="shared" si="2"/>
        <v>108.03999999999996</v>
      </c>
    </row>
    <row r="20" spans="1:6" x14ac:dyDescent="0.25">
      <c r="A20" s="11"/>
      <c r="B20" s="11">
        <v>3</v>
      </c>
      <c r="C20" s="16">
        <v>901.97</v>
      </c>
      <c r="D20" s="17"/>
      <c r="E20" s="25">
        <f t="shared" si="1"/>
        <v>846.49</v>
      </c>
      <c r="F20" s="26">
        <f t="shared" si="2"/>
        <v>55.480000000000018</v>
      </c>
    </row>
    <row r="21" spans="1:6" x14ac:dyDescent="0.25">
      <c r="A21" s="11"/>
      <c r="B21" s="11">
        <v>4</v>
      </c>
      <c r="C21" s="16">
        <v>749.16</v>
      </c>
      <c r="D21" s="17"/>
      <c r="E21" s="25">
        <f t="shared" si="1"/>
        <v>901.97</v>
      </c>
      <c r="F21" s="26">
        <f t="shared" si="2"/>
        <v>-152.81000000000006</v>
      </c>
    </row>
    <row r="22" spans="1:6" x14ac:dyDescent="0.25">
      <c r="A22" s="12">
        <v>2007</v>
      </c>
      <c r="B22" s="12">
        <v>1</v>
      </c>
      <c r="C22" s="19">
        <v>915.1</v>
      </c>
      <c r="D22" s="20">
        <v>4067.6</v>
      </c>
      <c r="E22" s="25">
        <f t="shared" si="1"/>
        <v>749.16</v>
      </c>
      <c r="F22" s="26">
        <f t="shared" si="2"/>
        <v>165.94000000000005</v>
      </c>
    </row>
    <row r="23" spans="1:6" x14ac:dyDescent="0.25">
      <c r="A23" s="12"/>
      <c r="B23" s="12">
        <v>2</v>
      </c>
      <c r="C23" s="19">
        <v>996.96</v>
      </c>
      <c r="D23" s="21"/>
      <c r="E23" s="25">
        <f t="shared" si="1"/>
        <v>915.1</v>
      </c>
      <c r="F23" s="26">
        <f t="shared" si="2"/>
        <v>81.860000000000014</v>
      </c>
    </row>
    <row r="24" spans="1:6" x14ac:dyDescent="0.25">
      <c r="A24" s="12"/>
      <c r="B24" s="12">
        <v>3</v>
      </c>
      <c r="C24" s="19">
        <v>1082.8499999999999</v>
      </c>
      <c r="D24" s="21"/>
      <c r="E24" s="25">
        <f t="shared" si="1"/>
        <v>996.96</v>
      </c>
      <c r="F24" s="26">
        <f t="shared" si="2"/>
        <v>85.889999999999873</v>
      </c>
    </row>
    <row r="25" spans="1:6" x14ac:dyDescent="0.25">
      <c r="A25" s="12"/>
      <c r="B25" s="12">
        <v>4</v>
      </c>
      <c r="C25" s="19">
        <v>1072.69</v>
      </c>
      <c r="D25" s="20"/>
      <c r="E25" s="25">
        <f t="shared" si="1"/>
        <v>1082.8499999999999</v>
      </c>
      <c r="F25" s="26">
        <f t="shared" si="2"/>
        <v>-10.159999999999854</v>
      </c>
    </row>
    <row r="26" spans="1:6" x14ac:dyDescent="0.25">
      <c r="A26" s="11">
        <v>2008</v>
      </c>
      <c r="B26" s="11">
        <v>1</v>
      </c>
      <c r="C26" s="16">
        <v>1182.08</v>
      </c>
      <c r="D26" s="17">
        <v>4991.6000000000004</v>
      </c>
      <c r="E26" s="25">
        <f t="shared" si="1"/>
        <v>1072.69</v>
      </c>
      <c r="F26" s="26">
        <f t="shared" si="2"/>
        <v>109.38999999999987</v>
      </c>
    </row>
    <row r="27" spans="1:6" x14ac:dyDescent="0.25">
      <c r="A27" s="11"/>
      <c r="B27" s="11">
        <v>2</v>
      </c>
      <c r="C27" s="16">
        <v>1246.5</v>
      </c>
      <c r="D27" s="18"/>
      <c r="E27" s="25">
        <f t="shared" si="1"/>
        <v>1182.08</v>
      </c>
      <c r="F27" s="26">
        <f t="shared" si="2"/>
        <v>64.420000000000073</v>
      </c>
    </row>
    <row r="28" spans="1:6" x14ac:dyDescent="0.25">
      <c r="A28" s="11"/>
      <c r="B28" s="11">
        <v>3</v>
      </c>
      <c r="C28" s="16">
        <v>1338.18</v>
      </c>
      <c r="D28" s="18"/>
      <c r="E28" s="25">
        <f t="shared" si="1"/>
        <v>1246.5</v>
      </c>
      <c r="F28" s="26">
        <f t="shared" si="2"/>
        <v>91.680000000000064</v>
      </c>
    </row>
    <row r="29" spans="1:6" x14ac:dyDescent="0.25">
      <c r="A29" s="11"/>
      <c r="B29" s="11">
        <v>4</v>
      </c>
      <c r="C29" s="16">
        <v>1224.8399999999999</v>
      </c>
      <c r="D29" s="18"/>
      <c r="E29" s="25">
        <f t="shared" si="1"/>
        <v>1338.18</v>
      </c>
      <c r="F29" s="26">
        <f t="shared" si="2"/>
        <v>-113.34000000000015</v>
      </c>
    </row>
    <row r="30" spans="1:6" x14ac:dyDescent="0.25">
      <c r="A30" s="12">
        <v>2009</v>
      </c>
      <c r="B30" s="12">
        <v>1</v>
      </c>
      <c r="C30" s="19">
        <v>1156.0999999999999</v>
      </c>
      <c r="D30" s="20">
        <v>5098.68</v>
      </c>
      <c r="E30" s="25">
        <f t="shared" si="1"/>
        <v>1224.8399999999999</v>
      </c>
      <c r="F30" s="26">
        <f t="shared" si="2"/>
        <v>-68.740000000000009</v>
      </c>
    </row>
    <row r="31" spans="1:6" x14ac:dyDescent="0.25">
      <c r="A31" s="12"/>
      <c r="B31" s="12">
        <v>2</v>
      </c>
      <c r="C31" s="19">
        <v>1279.8900000000001</v>
      </c>
      <c r="D31" s="20"/>
      <c r="E31" s="25">
        <f t="shared" si="1"/>
        <v>1156.0999999999999</v>
      </c>
      <c r="F31" s="26">
        <f t="shared" si="2"/>
        <v>123.79000000000019</v>
      </c>
    </row>
    <row r="32" spans="1:6" x14ac:dyDescent="0.25">
      <c r="A32" s="12"/>
      <c r="B32" s="12">
        <v>3</v>
      </c>
      <c r="C32" s="19">
        <v>1364.28</v>
      </c>
      <c r="D32" s="20"/>
      <c r="E32" s="25">
        <f t="shared" si="1"/>
        <v>1279.8900000000001</v>
      </c>
      <c r="F32" s="26">
        <f t="shared" si="2"/>
        <v>84.389999999999873</v>
      </c>
    </row>
    <row r="33" spans="1:6" x14ac:dyDescent="0.25">
      <c r="A33" s="12"/>
      <c r="B33" s="12">
        <v>4</v>
      </c>
      <c r="C33" s="19">
        <v>1298.4100000000001</v>
      </c>
      <c r="D33" s="21"/>
      <c r="E33" s="25">
        <f t="shared" si="1"/>
        <v>1364.28</v>
      </c>
      <c r="F33" s="26">
        <f t="shared" si="2"/>
        <v>-65.869999999999891</v>
      </c>
    </row>
    <row r="34" spans="1:6" x14ac:dyDescent="0.25">
      <c r="A34" s="11">
        <v>2010</v>
      </c>
      <c r="B34" s="11">
        <v>1</v>
      </c>
      <c r="C34" s="16">
        <v>1308</v>
      </c>
      <c r="D34" s="17">
        <v>5539</v>
      </c>
      <c r="E34" s="25">
        <f t="shared" si="1"/>
        <v>1298.4100000000001</v>
      </c>
      <c r="F34" s="26">
        <f t="shared" si="2"/>
        <v>9.5899999999999181</v>
      </c>
    </row>
    <row r="35" spans="1:6" x14ac:dyDescent="0.25">
      <c r="A35" s="11"/>
      <c r="B35" s="11">
        <v>2</v>
      </c>
      <c r="C35" s="16">
        <v>1365</v>
      </c>
      <c r="D35" s="17"/>
      <c r="E35" s="25">
        <f t="shared" si="1"/>
        <v>1308</v>
      </c>
      <c r="F35" s="26">
        <f t="shared" si="2"/>
        <v>57</v>
      </c>
    </row>
    <row r="36" spans="1:6" x14ac:dyDescent="0.25">
      <c r="A36" s="11"/>
      <c r="B36" s="11">
        <v>3</v>
      </c>
      <c r="C36" s="16">
        <v>1428</v>
      </c>
      <c r="D36" s="17"/>
      <c r="E36" s="25">
        <f t="shared" si="1"/>
        <v>1365</v>
      </c>
      <c r="F36" s="26">
        <f t="shared" si="2"/>
        <v>63</v>
      </c>
    </row>
    <row r="37" spans="1:6" x14ac:dyDescent="0.25">
      <c r="A37" s="11"/>
      <c r="B37" s="11">
        <v>4</v>
      </c>
      <c r="C37" s="16">
        <v>1438</v>
      </c>
      <c r="D37" s="17"/>
      <c r="E37" s="25">
        <f t="shared" si="1"/>
        <v>1428</v>
      </c>
      <c r="F37" s="26">
        <f t="shared" si="2"/>
        <v>10</v>
      </c>
    </row>
    <row r="38" spans="1:6" x14ac:dyDescent="0.25">
      <c r="A38" s="12">
        <v>2011</v>
      </c>
      <c r="B38" s="12">
        <v>1</v>
      </c>
      <c r="C38" s="19">
        <v>1501</v>
      </c>
      <c r="D38" s="20">
        <v>6714</v>
      </c>
      <c r="E38" s="25">
        <f t="shared" si="1"/>
        <v>1438</v>
      </c>
      <c r="F38" s="26">
        <f t="shared" si="2"/>
        <v>63</v>
      </c>
    </row>
    <row r="39" spans="1:6" x14ac:dyDescent="0.25">
      <c r="A39" s="12"/>
      <c r="B39" s="12">
        <v>2</v>
      </c>
      <c r="C39" s="19">
        <v>1667</v>
      </c>
      <c r="D39" s="21"/>
      <c r="E39" s="25">
        <f t="shared" si="1"/>
        <v>1501</v>
      </c>
      <c r="F39" s="26">
        <f t="shared" si="2"/>
        <v>166</v>
      </c>
    </row>
    <row r="40" spans="1:6" x14ac:dyDescent="0.25">
      <c r="A40" s="12"/>
      <c r="B40" s="12">
        <v>3</v>
      </c>
      <c r="C40" s="19">
        <v>1818</v>
      </c>
      <c r="D40" s="20"/>
      <c r="E40" s="25">
        <f t="shared" si="1"/>
        <v>1667</v>
      </c>
      <c r="F40" s="26">
        <f t="shared" si="2"/>
        <v>151</v>
      </c>
    </row>
    <row r="41" spans="1:6" x14ac:dyDescent="0.25">
      <c r="A41" s="12"/>
      <c r="B41" s="12">
        <v>4</v>
      </c>
      <c r="C41" s="19">
        <v>1728</v>
      </c>
      <c r="D41" s="20"/>
      <c r="E41" s="25">
        <f t="shared" si="1"/>
        <v>1818</v>
      </c>
      <c r="F41" s="26">
        <f t="shared" si="2"/>
        <v>-90</v>
      </c>
    </row>
    <row r="42" spans="1:6" x14ac:dyDescent="0.25">
      <c r="A42" s="11">
        <v>2012</v>
      </c>
      <c r="B42" s="11">
        <v>1</v>
      </c>
      <c r="C42" s="16">
        <v>1758</v>
      </c>
      <c r="D42" s="17">
        <v>7391</v>
      </c>
      <c r="E42" s="25">
        <f t="shared" si="1"/>
        <v>1728</v>
      </c>
      <c r="F42" s="26">
        <f t="shared" si="2"/>
        <v>30</v>
      </c>
    </row>
    <row r="43" spans="1:6" x14ac:dyDescent="0.25">
      <c r="A43" s="11"/>
      <c r="B43" s="11">
        <v>2</v>
      </c>
      <c r="C43" s="16">
        <v>1820</v>
      </c>
      <c r="D43" s="18"/>
      <c r="E43" s="25">
        <f t="shared" si="1"/>
        <v>1758</v>
      </c>
      <c r="F43" s="26">
        <f t="shared" si="2"/>
        <v>62</v>
      </c>
    </row>
    <row r="44" spans="1:6" x14ac:dyDescent="0.25">
      <c r="A44" s="11"/>
      <c r="B44" s="11">
        <v>3</v>
      </c>
      <c r="C44" s="16">
        <v>1918</v>
      </c>
      <c r="D44" s="18"/>
      <c r="E44" s="25">
        <f t="shared" si="1"/>
        <v>1820</v>
      </c>
      <c r="F44" s="26">
        <f t="shared" si="2"/>
        <v>98</v>
      </c>
    </row>
    <row r="45" spans="1:6" x14ac:dyDescent="0.25">
      <c r="A45" s="11"/>
      <c r="B45" s="11">
        <v>4</v>
      </c>
      <c r="C45" s="16">
        <v>1895</v>
      </c>
      <c r="D45" s="17"/>
      <c r="E45" s="25">
        <f t="shared" si="1"/>
        <v>1918</v>
      </c>
      <c r="F45" s="26">
        <f t="shared" si="2"/>
        <v>-23</v>
      </c>
    </row>
    <row r="46" spans="1:6" x14ac:dyDescent="0.25">
      <c r="A46" s="12">
        <v>2013</v>
      </c>
      <c r="B46" s="12">
        <v>1</v>
      </c>
      <c r="C46" s="19">
        <v>1906</v>
      </c>
      <c r="D46" s="20">
        <v>8346</v>
      </c>
      <c r="E46" s="25">
        <f t="shared" si="1"/>
        <v>1895</v>
      </c>
      <c r="F46" s="26">
        <f t="shared" si="2"/>
        <v>11</v>
      </c>
    </row>
    <row r="47" spans="1:6" x14ac:dyDescent="0.25">
      <c r="A47" s="12"/>
      <c r="B47" s="12">
        <v>2</v>
      </c>
      <c r="C47" s="19">
        <v>2096</v>
      </c>
      <c r="D47" s="20"/>
      <c r="E47" s="25">
        <f t="shared" si="1"/>
        <v>1906</v>
      </c>
      <c r="F47" s="26">
        <f t="shared" si="2"/>
        <v>190</v>
      </c>
    </row>
    <row r="48" spans="1:6" x14ac:dyDescent="0.25">
      <c r="A48" s="12"/>
      <c r="B48" s="12">
        <v>3</v>
      </c>
      <c r="C48" s="19">
        <v>2218</v>
      </c>
      <c r="D48" s="21"/>
      <c r="E48" s="25">
        <f t="shared" si="1"/>
        <v>2096</v>
      </c>
      <c r="F48" s="26">
        <f t="shared" si="2"/>
        <v>122</v>
      </c>
    </row>
    <row r="49" spans="1:6" x14ac:dyDescent="0.25">
      <c r="A49" s="12"/>
      <c r="B49" s="12">
        <v>4</v>
      </c>
      <c r="C49" s="19">
        <v>2126</v>
      </c>
      <c r="D49" s="21"/>
      <c r="E49" s="25">
        <f t="shared" si="1"/>
        <v>2218</v>
      </c>
      <c r="F49" s="26">
        <f t="shared" si="2"/>
        <v>-92</v>
      </c>
    </row>
    <row r="50" spans="1:6" x14ac:dyDescent="0.25">
      <c r="A50" s="13">
        <v>2014</v>
      </c>
      <c r="B50" s="13">
        <v>1</v>
      </c>
      <c r="C50" s="22">
        <v>2177</v>
      </c>
      <c r="D50" s="18">
        <v>9473</v>
      </c>
      <c r="E50" s="25">
        <f t="shared" si="1"/>
        <v>2126</v>
      </c>
      <c r="F50" s="26">
        <f t="shared" si="2"/>
        <v>51</v>
      </c>
    </row>
    <row r="51" spans="1:6" x14ac:dyDescent="0.25">
      <c r="A51" s="13"/>
      <c r="B51" s="13">
        <v>2</v>
      </c>
      <c r="C51" s="22">
        <v>2377</v>
      </c>
      <c r="D51" s="18"/>
      <c r="E51" s="25">
        <f t="shared" si="1"/>
        <v>2177</v>
      </c>
      <c r="F51" s="26">
        <f t="shared" si="2"/>
        <v>200</v>
      </c>
    </row>
    <row r="52" spans="1:6" x14ac:dyDescent="0.25">
      <c r="A52" s="13"/>
      <c r="B52" s="13">
        <v>3</v>
      </c>
      <c r="C52" s="22">
        <v>2503</v>
      </c>
      <c r="D52" s="18"/>
      <c r="E52" s="25">
        <f t="shared" si="1"/>
        <v>2377</v>
      </c>
      <c r="F52" s="26">
        <f t="shared" si="2"/>
        <v>126</v>
      </c>
    </row>
    <row r="53" spans="1:6" x14ac:dyDescent="0.25">
      <c r="A53" s="13"/>
      <c r="B53" s="13">
        <v>4</v>
      </c>
      <c r="C53" s="22">
        <f>D50-SUM(C50:C52)</f>
        <v>2416</v>
      </c>
      <c r="D53" s="18"/>
      <c r="E53" s="25">
        <f t="shared" si="1"/>
        <v>2503</v>
      </c>
      <c r="F53" s="26">
        <f t="shared" si="2"/>
        <v>-87</v>
      </c>
    </row>
    <row r="54" spans="1:6" x14ac:dyDescent="0.25">
      <c r="A54" s="14">
        <v>2015</v>
      </c>
      <c r="B54" s="14">
        <v>1</v>
      </c>
      <c r="C54" s="23">
        <v>2230</v>
      </c>
      <c r="D54" s="21">
        <v>9667</v>
      </c>
      <c r="E54" s="25">
        <f t="shared" si="1"/>
        <v>2416</v>
      </c>
      <c r="F54" s="26">
        <f t="shared" si="2"/>
        <v>-186</v>
      </c>
    </row>
    <row r="55" spans="1:6" x14ac:dyDescent="0.25">
      <c r="A55" s="14"/>
      <c r="B55" s="14">
        <v>2</v>
      </c>
      <c r="C55" s="23">
        <v>2390</v>
      </c>
      <c r="D55" s="21"/>
      <c r="E55" s="25">
        <f t="shared" si="1"/>
        <v>2230</v>
      </c>
      <c r="F55" s="26">
        <f t="shared" si="2"/>
        <v>160</v>
      </c>
    </row>
    <row r="56" spans="1:6" x14ac:dyDescent="0.25">
      <c r="A56" s="14"/>
      <c r="B56" s="14">
        <v>3</v>
      </c>
      <c r="C56" s="23">
        <v>2530</v>
      </c>
      <c r="D56" s="21"/>
      <c r="E56" s="25">
        <f t="shared" si="1"/>
        <v>2390</v>
      </c>
      <c r="F56" s="26">
        <f t="shared" si="2"/>
        <v>140</v>
      </c>
    </row>
    <row r="57" spans="1:6" x14ac:dyDescent="0.25">
      <c r="A57" s="14"/>
      <c r="B57" s="14">
        <v>4</v>
      </c>
      <c r="C57" s="23">
        <f>D54-SUM(C54:C56)</f>
        <v>2517</v>
      </c>
      <c r="D57" s="21"/>
      <c r="E57" s="25">
        <f t="shared" si="1"/>
        <v>2530</v>
      </c>
      <c r="F57" s="26">
        <f t="shared" si="2"/>
        <v>-13</v>
      </c>
    </row>
    <row r="58" spans="1:6" x14ac:dyDescent="0.25">
      <c r="A58" s="13">
        <v>2016</v>
      </c>
      <c r="B58" s="13">
        <v>1</v>
      </c>
      <c r="C58" s="22">
        <v>2446</v>
      </c>
      <c r="D58" s="18">
        <v>10776</v>
      </c>
      <c r="E58" s="25">
        <f t="shared" si="1"/>
        <v>2517</v>
      </c>
      <c r="F58" s="26">
        <f t="shared" si="2"/>
        <v>-71</v>
      </c>
    </row>
    <row r="59" spans="1:6" x14ac:dyDescent="0.25">
      <c r="A59" s="13"/>
      <c r="B59" s="13">
        <v>2</v>
      </c>
      <c r="C59" s="22">
        <v>2694</v>
      </c>
      <c r="D59" s="18"/>
      <c r="E59" s="25">
        <f t="shared" si="1"/>
        <v>2446</v>
      </c>
      <c r="F59" s="26">
        <f t="shared" si="2"/>
        <v>248</v>
      </c>
    </row>
    <row r="60" spans="1:6" x14ac:dyDescent="0.25">
      <c r="A60" s="13"/>
      <c r="B60" s="13">
        <v>3</v>
      </c>
      <c r="C60" s="22">
        <v>2880</v>
      </c>
      <c r="D60" s="18"/>
      <c r="E60" s="25">
        <f t="shared" si="1"/>
        <v>2694</v>
      </c>
      <c r="F60" s="26">
        <f t="shared" si="2"/>
        <v>186</v>
      </c>
    </row>
    <row r="61" spans="1:6" x14ac:dyDescent="0.25">
      <c r="A61" s="13"/>
      <c r="B61" s="13">
        <v>4</v>
      </c>
      <c r="C61" s="22">
        <f>D58-SUM(C58:C60)</f>
        <v>2756</v>
      </c>
      <c r="D61" s="18"/>
      <c r="E61" s="25">
        <f t="shared" si="1"/>
        <v>2880</v>
      </c>
      <c r="F61" s="26">
        <f t="shared" si="2"/>
        <v>-124</v>
      </c>
    </row>
    <row r="62" spans="1:6" x14ac:dyDescent="0.25">
      <c r="A62" s="14">
        <v>2017</v>
      </c>
      <c r="B62" s="14">
        <v>1</v>
      </c>
      <c r="C62" s="23">
        <v>2734</v>
      </c>
      <c r="D62" s="21">
        <v>12497</v>
      </c>
      <c r="E62" s="25">
        <f t="shared" si="1"/>
        <v>2756</v>
      </c>
      <c r="F62" s="26">
        <f t="shared" si="2"/>
        <v>-22</v>
      </c>
    </row>
    <row r="63" spans="1:6" x14ac:dyDescent="0.25">
      <c r="A63" s="14"/>
      <c r="B63" s="14">
        <v>2</v>
      </c>
      <c r="C63" s="23">
        <v>3053</v>
      </c>
      <c r="D63" s="21"/>
      <c r="E63" s="25">
        <f t="shared" si="1"/>
        <v>2734</v>
      </c>
      <c r="F63" s="26">
        <f t="shared" si="2"/>
        <v>319</v>
      </c>
    </row>
    <row r="64" spans="1:6" x14ac:dyDescent="0.25">
      <c r="A64" s="14"/>
      <c r="B64" s="14">
        <v>3</v>
      </c>
      <c r="C64" s="23">
        <v>3398</v>
      </c>
      <c r="D64" s="21"/>
      <c r="E64" s="25">
        <f t="shared" si="1"/>
        <v>3053</v>
      </c>
      <c r="F64" s="26">
        <f t="shared" si="2"/>
        <v>345</v>
      </c>
    </row>
    <row r="65" spans="1:6" x14ac:dyDescent="0.25">
      <c r="A65" s="14"/>
      <c r="B65" s="14">
        <v>4</v>
      </c>
      <c r="C65" s="23">
        <f>D62-SUM(C62:C64)</f>
        <v>3312</v>
      </c>
      <c r="D65" s="21"/>
      <c r="E65" s="25">
        <f t="shared" si="1"/>
        <v>3398</v>
      </c>
      <c r="F65" s="26">
        <f t="shared" si="2"/>
        <v>-86</v>
      </c>
    </row>
    <row r="66" spans="1:6" x14ac:dyDescent="0.25">
      <c r="A66" s="13">
        <v>2018</v>
      </c>
      <c r="B66" s="13">
        <v>1</v>
      </c>
      <c r="C66" s="22">
        <v>3580</v>
      </c>
      <c r="D66" s="18">
        <v>14950</v>
      </c>
      <c r="E66" s="25">
        <f t="shared" si="1"/>
        <v>3312</v>
      </c>
      <c r="F66" s="26">
        <f t="shared" si="2"/>
        <v>268</v>
      </c>
    </row>
    <row r="67" spans="1:6" x14ac:dyDescent="0.25">
      <c r="A67" s="13"/>
      <c r="B67" s="13">
        <v>2</v>
      </c>
      <c r="C67" s="22">
        <v>3665</v>
      </c>
      <c r="D67" s="18"/>
      <c r="E67" s="25">
        <f t="shared" si="1"/>
        <v>3580</v>
      </c>
      <c r="F67" s="26">
        <f t="shared" si="2"/>
        <v>85</v>
      </c>
    </row>
    <row r="68" spans="1:6" x14ac:dyDescent="0.25">
      <c r="A68" s="13"/>
      <c r="B68" s="13">
        <v>3</v>
      </c>
      <c r="C68" s="22">
        <v>3898</v>
      </c>
      <c r="D68" s="18"/>
      <c r="E68" s="25">
        <f t="shared" ref="E68:E85" si="3">($I$3*C67)+((1-$I$3)*E67)</f>
        <v>3665</v>
      </c>
      <c r="F68" s="26">
        <f t="shared" si="2"/>
        <v>233</v>
      </c>
    </row>
    <row r="69" spans="1:6" x14ac:dyDescent="0.25">
      <c r="A69" s="13"/>
      <c r="B69" s="13">
        <v>4</v>
      </c>
      <c r="C69" s="22">
        <f>D66-SUM(C66:C68)</f>
        <v>3807</v>
      </c>
      <c r="D69" s="18"/>
      <c r="E69" s="25">
        <f t="shared" si="3"/>
        <v>3898</v>
      </c>
      <c r="F69" s="26">
        <f t="shared" si="2"/>
        <v>-91</v>
      </c>
    </row>
    <row r="70" spans="1:6" x14ac:dyDescent="0.25">
      <c r="A70" s="14">
        <v>2019</v>
      </c>
      <c r="B70" s="12">
        <v>1</v>
      </c>
      <c r="C70" s="23">
        <v>3889</v>
      </c>
      <c r="D70" s="21">
        <v>16863</v>
      </c>
      <c r="E70" s="25">
        <f t="shared" si="3"/>
        <v>3807</v>
      </c>
      <c r="F70" s="26">
        <f t="shared" si="2"/>
        <v>82</v>
      </c>
    </row>
    <row r="71" spans="1:6" x14ac:dyDescent="0.25">
      <c r="A71" s="14"/>
      <c r="B71" s="12">
        <v>2</v>
      </c>
      <c r="C71" s="23">
        <v>4113</v>
      </c>
      <c r="D71" s="21"/>
      <c r="E71" s="25">
        <f t="shared" si="3"/>
        <v>3889</v>
      </c>
      <c r="F71" s="26">
        <f t="shared" ref="F71:F85" si="4">C71-E71</f>
        <v>224</v>
      </c>
    </row>
    <row r="72" spans="1:6" x14ac:dyDescent="0.25">
      <c r="A72" s="14"/>
      <c r="B72" s="12">
        <v>3</v>
      </c>
      <c r="C72" s="23">
        <v>4467</v>
      </c>
      <c r="D72" s="21"/>
      <c r="E72" s="25">
        <f t="shared" si="3"/>
        <v>4113</v>
      </c>
      <c r="F72" s="26">
        <f t="shared" si="4"/>
        <v>354</v>
      </c>
    </row>
    <row r="73" spans="1:6" x14ac:dyDescent="0.25">
      <c r="A73" s="14"/>
      <c r="B73" s="12">
        <v>4</v>
      </c>
      <c r="C73" s="23">
        <v>4414</v>
      </c>
      <c r="D73" s="21"/>
      <c r="E73" s="25">
        <f t="shared" si="3"/>
        <v>4467</v>
      </c>
      <c r="F73" s="26">
        <f t="shared" si="4"/>
        <v>-53</v>
      </c>
    </row>
    <row r="74" spans="1:6" x14ac:dyDescent="0.25">
      <c r="A74" s="13">
        <v>2020</v>
      </c>
      <c r="B74" s="11">
        <v>1</v>
      </c>
      <c r="C74" s="22">
        <v>4009</v>
      </c>
      <c r="D74" s="18">
        <v>15301</v>
      </c>
      <c r="E74" s="25">
        <f t="shared" si="3"/>
        <v>4414</v>
      </c>
      <c r="F74" s="26">
        <f t="shared" si="4"/>
        <v>-405</v>
      </c>
    </row>
    <row r="75" spans="1:6" x14ac:dyDescent="0.25">
      <c r="A75" s="13"/>
      <c r="B75" s="11">
        <v>2</v>
      </c>
      <c r="C75" s="22">
        <v>3335</v>
      </c>
      <c r="D75" s="18"/>
      <c r="E75" s="25">
        <f t="shared" si="3"/>
        <v>4009</v>
      </c>
      <c r="F75" s="26">
        <f t="shared" si="4"/>
        <v>-674</v>
      </c>
    </row>
    <row r="76" spans="1:6" x14ac:dyDescent="0.25">
      <c r="A76" s="13"/>
      <c r="B76" s="11">
        <v>3</v>
      </c>
      <c r="C76" s="22">
        <v>3837</v>
      </c>
      <c r="D76" s="18"/>
      <c r="E76" s="25">
        <f t="shared" si="3"/>
        <v>3335</v>
      </c>
      <c r="F76" s="26">
        <f t="shared" si="4"/>
        <v>502</v>
      </c>
    </row>
    <row r="77" spans="1:6" x14ac:dyDescent="0.25">
      <c r="A77" s="13"/>
      <c r="B77" s="11">
        <v>4</v>
      </c>
      <c r="C77" s="22">
        <f>D74-SUM(C74:C76)</f>
        <v>4120</v>
      </c>
      <c r="D77" s="18"/>
      <c r="E77" s="25">
        <f t="shared" si="3"/>
        <v>3837</v>
      </c>
      <c r="F77" s="26">
        <f t="shared" si="4"/>
        <v>283</v>
      </c>
    </row>
    <row r="78" spans="1:6" x14ac:dyDescent="0.25">
      <c r="A78" s="14">
        <v>2021</v>
      </c>
      <c r="B78" s="12">
        <v>1</v>
      </c>
      <c r="C78" s="23">
        <v>4155</v>
      </c>
      <c r="D78" s="21">
        <v>18884</v>
      </c>
      <c r="E78" s="25">
        <f t="shared" si="3"/>
        <v>4120</v>
      </c>
      <c r="F78" s="26">
        <f t="shared" si="4"/>
        <v>35</v>
      </c>
    </row>
    <row r="79" spans="1:6" x14ac:dyDescent="0.25">
      <c r="A79" s="14"/>
      <c r="B79" s="12">
        <v>2</v>
      </c>
      <c r="C79" s="23">
        <v>4528</v>
      </c>
      <c r="D79" s="21"/>
      <c r="E79" s="25">
        <f t="shared" si="3"/>
        <v>4155</v>
      </c>
      <c r="F79" s="26">
        <f t="shared" si="4"/>
        <v>373</v>
      </c>
    </row>
    <row r="80" spans="1:6" x14ac:dyDescent="0.25">
      <c r="A80" s="14"/>
      <c r="B80" s="12">
        <v>3</v>
      </c>
      <c r="C80" s="23">
        <v>4985</v>
      </c>
      <c r="D80" s="21"/>
      <c r="E80" s="25">
        <f t="shared" si="3"/>
        <v>4528</v>
      </c>
      <c r="F80" s="26">
        <f t="shared" si="4"/>
        <v>457</v>
      </c>
    </row>
    <row r="81" spans="1:7" x14ac:dyDescent="0.25">
      <c r="A81" s="14"/>
      <c r="B81" s="12">
        <v>4</v>
      </c>
      <c r="C81" s="23">
        <f>D78-SUM(C78:C80)</f>
        <v>5216</v>
      </c>
      <c r="D81" s="21"/>
      <c r="E81" s="25">
        <f t="shared" si="3"/>
        <v>4985</v>
      </c>
      <c r="F81" s="26">
        <f t="shared" si="4"/>
        <v>231</v>
      </c>
    </row>
    <row r="82" spans="1:7" x14ac:dyDescent="0.25">
      <c r="A82" s="13">
        <v>2022</v>
      </c>
      <c r="B82" s="11">
        <v>1</v>
      </c>
      <c r="C82" s="22">
        <v>5167</v>
      </c>
      <c r="D82" s="18">
        <v>22237</v>
      </c>
      <c r="E82" s="25">
        <f t="shared" si="3"/>
        <v>5216</v>
      </c>
      <c r="F82" s="26">
        <f t="shared" si="4"/>
        <v>-49</v>
      </c>
    </row>
    <row r="83" spans="1:7" x14ac:dyDescent="0.25">
      <c r="A83" s="13"/>
      <c r="B83" s="11">
        <v>2</v>
      </c>
      <c r="C83" s="22">
        <v>5497</v>
      </c>
      <c r="D83" s="18"/>
      <c r="E83" s="25">
        <f t="shared" si="3"/>
        <v>5167</v>
      </c>
      <c r="F83" s="26">
        <f t="shared" si="4"/>
        <v>330</v>
      </c>
    </row>
    <row r="84" spans="1:7" x14ac:dyDescent="0.25">
      <c r="A84" s="13"/>
      <c r="B84" s="11">
        <v>3</v>
      </c>
      <c r="C84" s="22">
        <v>5756</v>
      </c>
      <c r="D84" s="18"/>
      <c r="E84" s="25">
        <f t="shared" si="3"/>
        <v>5497</v>
      </c>
      <c r="F84" s="26">
        <f t="shared" si="4"/>
        <v>259</v>
      </c>
    </row>
    <row r="85" spans="1:7" x14ac:dyDescent="0.25">
      <c r="A85" s="13"/>
      <c r="B85" s="11">
        <v>4</v>
      </c>
      <c r="C85" s="22">
        <f>D82-SUM(C82:C84)</f>
        <v>5817</v>
      </c>
      <c r="D85" s="18"/>
      <c r="E85" s="25">
        <f t="shared" si="3"/>
        <v>5756</v>
      </c>
      <c r="F85" s="26">
        <f t="shared" si="4"/>
        <v>61</v>
      </c>
      <c r="G85" s="3"/>
    </row>
    <row r="86" spans="1:7" x14ac:dyDescent="0.25">
      <c r="A86" s="28">
        <v>2023</v>
      </c>
      <c r="B86" s="29">
        <v>1</v>
      </c>
      <c r="C86" s="30"/>
      <c r="D86" s="31"/>
      <c r="E86" s="32">
        <f>($I$3*$C$85)+((1-$I$3)*$E$85)</f>
        <v>5817</v>
      </c>
      <c r="F86" s="26"/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53A3F-91AB-474C-B0BB-2D2C1BFAA8DA}">
  <dimension ref="A1:P89"/>
  <sheetViews>
    <sheetView topLeftCell="A64" zoomScale="83" workbookViewId="0">
      <selection activeCell="M68" sqref="M68"/>
    </sheetView>
  </sheetViews>
  <sheetFormatPr baseColWidth="10" defaultColWidth="11" defaultRowHeight="16" x14ac:dyDescent="0.2"/>
  <cols>
    <col min="3" max="3" width="14" customWidth="1"/>
    <col min="4" max="4" width="21.83203125" customWidth="1"/>
    <col min="5" max="5" width="13.83203125" customWidth="1"/>
    <col min="7" max="7" width="13.1640625" style="103" customWidth="1"/>
    <col min="8" max="8" width="17.1640625" customWidth="1"/>
  </cols>
  <sheetData>
    <row r="1" spans="1:11" ht="21" thickBot="1" x14ac:dyDescent="0.3">
      <c r="A1" s="84" t="s">
        <v>0</v>
      </c>
      <c r="B1" s="84" t="s">
        <v>1</v>
      </c>
      <c r="C1" s="84" t="s">
        <v>2</v>
      </c>
      <c r="D1" s="85" t="s">
        <v>3</v>
      </c>
      <c r="E1" s="86" t="s">
        <v>46</v>
      </c>
      <c r="F1" s="86" t="s">
        <v>47</v>
      </c>
      <c r="G1" s="102" t="s">
        <v>26</v>
      </c>
      <c r="H1" s="86" t="s">
        <v>48</v>
      </c>
    </row>
    <row r="2" spans="1:11" ht="22" thickTop="1" x14ac:dyDescent="0.25">
      <c r="A2" s="5">
        <v>2002</v>
      </c>
      <c r="B2" s="5">
        <v>1</v>
      </c>
      <c r="C2" s="5">
        <v>392.95</v>
      </c>
      <c r="D2" s="8">
        <v>1891.81</v>
      </c>
      <c r="E2">
        <f>C2</f>
        <v>392.95</v>
      </c>
      <c r="F2">
        <f>C3-C2</f>
        <v>55.81</v>
      </c>
      <c r="J2" s="87" t="s">
        <v>8</v>
      </c>
      <c r="K2" s="97">
        <v>1</v>
      </c>
    </row>
    <row r="3" spans="1:11" ht="21" x14ac:dyDescent="0.25">
      <c r="A3" s="5"/>
      <c r="B3" s="5">
        <v>2</v>
      </c>
      <c r="C3" s="5">
        <v>448.76</v>
      </c>
      <c r="D3" s="8"/>
      <c r="E3">
        <f>$K$2*C3+(1-$K$2)*G3</f>
        <v>448.76</v>
      </c>
      <c r="F3">
        <f>$K$3*(E3-E2)+(1-$K$3)*F2</f>
        <v>55.81</v>
      </c>
      <c r="G3" s="103">
        <f>E2+F2</f>
        <v>448.76</v>
      </c>
      <c r="H3">
        <f>C3-G3</f>
        <v>0</v>
      </c>
      <c r="J3" s="87" t="s">
        <v>49</v>
      </c>
      <c r="K3" s="97">
        <v>0</v>
      </c>
    </row>
    <row r="4" spans="1:11" ht="21" x14ac:dyDescent="0.25">
      <c r="A4" s="5"/>
      <c r="B4" s="5">
        <v>3</v>
      </c>
      <c r="C4" s="5">
        <v>539.44000000000005</v>
      </c>
      <c r="D4" s="8"/>
      <c r="E4">
        <f t="shared" ref="E4:E67" si="0">$K$2*C4+(1-$K$2)*G4</f>
        <v>539.44000000000005</v>
      </c>
      <c r="F4">
        <f>$K$3*(E4-E3)+(1-$K$3)*F3</f>
        <v>55.81</v>
      </c>
      <c r="G4" s="103">
        <f>E3+F3</f>
        <v>504.57</v>
      </c>
      <c r="H4">
        <f t="shared" ref="H4:H67" si="1">C4-G4</f>
        <v>34.870000000000061</v>
      </c>
      <c r="J4" s="87" t="s">
        <v>41</v>
      </c>
      <c r="K4" s="87">
        <f>SQRT(SUMSQ(H3:H85)/(COUNT(H3:H85)))</f>
        <v>167.89376570872253</v>
      </c>
    </row>
    <row r="5" spans="1:11" ht="21" x14ac:dyDescent="0.25">
      <c r="A5" s="5"/>
      <c r="B5" s="5">
        <v>4</v>
      </c>
      <c r="C5" s="5">
        <f>D2-SUM(C2:C4)</f>
        <v>510.65999999999985</v>
      </c>
      <c r="D5" s="8"/>
      <c r="E5">
        <f t="shared" si="0"/>
        <v>510.65999999999985</v>
      </c>
      <c r="F5">
        <f t="shared" ref="F5:F68" si="2">$K$3*(E5-E4)+(1-$K$3)*F4</f>
        <v>55.81</v>
      </c>
      <c r="G5" s="103">
        <f t="shared" ref="G5:G68" si="3">E4+F4</f>
        <v>595.25</v>
      </c>
      <c r="H5">
        <f t="shared" si="1"/>
        <v>-84.590000000000146</v>
      </c>
    </row>
    <row r="6" spans="1:11" ht="21" x14ac:dyDescent="0.25">
      <c r="A6" s="6">
        <v>2003</v>
      </c>
      <c r="B6" s="6">
        <v>1</v>
      </c>
      <c r="C6" s="6">
        <v>512.22</v>
      </c>
      <c r="D6" s="9">
        <v>2230.85</v>
      </c>
      <c r="E6">
        <f t="shared" si="0"/>
        <v>512.22</v>
      </c>
      <c r="F6">
        <f t="shared" si="2"/>
        <v>55.81</v>
      </c>
      <c r="G6" s="103">
        <f t="shared" si="3"/>
        <v>566.4699999999998</v>
      </c>
      <c r="H6">
        <f t="shared" si="1"/>
        <v>-54.249999999999773</v>
      </c>
    </row>
    <row r="7" spans="1:11" ht="21" x14ac:dyDescent="0.25">
      <c r="A7" s="6"/>
      <c r="B7" s="6">
        <v>2</v>
      </c>
      <c r="C7" s="6">
        <v>556.89</v>
      </c>
      <c r="D7" s="9"/>
      <c r="E7">
        <f t="shared" si="0"/>
        <v>556.89</v>
      </c>
      <c r="F7">
        <f t="shared" si="2"/>
        <v>55.81</v>
      </c>
      <c r="G7" s="103">
        <f t="shared" si="3"/>
        <v>568.03</v>
      </c>
      <c r="H7">
        <f t="shared" si="1"/>
        <v>-11.139999999999986</v>
      </c>
    </row>
    <row r="8" spans="1:11" ht="21" x14ac:dyDescent="0.25">
      <c r="A8" s="6"/>
      <c r="B8" s="6">
        <v>3</v>
      </c>
      <c r="C8" s="6">
        <v>594.16999999999996</v>
      </c>
      <c r="D8" s="9"/>
      <c r="E8">
        <f t="shared" si="0"/>
        <v>594.16999999999996</v>
      </c>
      <c r="F8">
        <f t="shared" si="2"/>
        <v>55.81</v>
      </c>
      <c r="G8" s="103">
        <f t="shared" si="3"/>
        <v>612.70000000000005</v>
      </c>
      <c r="H8">
        <f t="shared" si="1"/>
        <v>-18.530000000000086</v>
      </c>
    </row>
    <row r="9" spans="1:11" ht="21" x14ac:dyDescent="0.25">
      <c r="A9" s="6"/>
      <c r="B9" s="6">
        <v>4</v>
      </c>
      <c r="C9" s="6">
        <f>D6-SUM(C6:C8)</f>
        <v>567.56999999999971</v>
      </c>
      <c r="D9" s="9"/>
      <c r="E9">
        <f t="shared" si="0"/>
        <v>567.56999999999971</v>
      </c>
      <c r="F9">
        <f t="shared" si="2"/>
        <v>55.81</v>
      </c>
      <c r="G9" s="103">
        <f t="shared" si="3"/>
        <v>649.98</v>
      </c>
      <c r="H9">
        <f t="shared" si="1"/>
        <v>-82.410000000000309</v>
      </c>
    </row>
    <row r="10" spans="1:11" ht="21" x14ac:dyDescent="0.25">
      <c r="A10" s="5">
        <v>2004</v>
      </c>
      <c r="B10" s="5">
        <v>1</v>
      </c>
      <c r="C10" s="5">
        <v>594.30999999999995</v>
      </c>
      <c r="D10" s="8">
        <v>2593.33</v>
      </c>
      <c r="E10">
        <f t="shared" si="0"/>
        <v>594.30999999999995</v>
      </c>
      <c r="F10">
        <f t="shared" si="2"/>
        <v>55.81</v>
      </c>
      <c r="G10" s="103">
        <f t="shared" si="3"/>
        <v>623.37999999999965</v>
      </c>
      <c r="H10">
        <f t="shared" si="1"/>
        <v>-29.069999999999709</v>
      </c>
    </row>
    <row r="11" spans="1:11" ht="21" x14ac:dyDescent="0.25">
      <c r="A11" s="5"/>
      <c r="B11" s="5">
        <v>2</v>
      </c>
      <c r="C11" s="5">
        <v>647.28</v>
      </c>
      <c r="D11" s="8"/>
      <c r="E11">
        <f t="shared" si="0"/>
        <v>647.28</v>
      </c>
      <c r="F11">
        <f t="shared" si="2"/>
        <v>55.81</v>
      </c>
      <c r="G11" s="103">
        <f t="shared" si="3"/>
        <v>650.11999999999989</v>
      </c>
      <c r="H11">
        <f t="shared" si="1"/>
        <v>-2.8399999999999181</v>
      </c>
    </row>
    <row r="12" spans="1:11" ht="21" x14ac:dyDescent="0.25">
      <c r="A12" s="5"/>
      <c r="B12" s="5">
        <v>3</v>
      </c>
      <c r="C12" s="5">
        <v>667.84</v>
      </c>
      <c r="D12" s="8"/>
      <c r="E12">
        <f t="shared" si="0"/>
        <v>667.84</v>
      </c>
      <c r="F12">
        <f t="shared" si="2"/>
        <v>55.81</v>
      </c>
      <c r="G12" s="103">
        <f t="shared" si="3"/>
        <v>703.08999999999992</v>
      </c>
      <c r="H12">
        <f t="shared" si="1"/>
        <v>-35.249999999999886</v>
      </c>
    </row>
    <row r="13" spans="1:11" ht="21" x14ac:dyDescent="0.25">
      <c r="A13" s="5"/>
      <c r="B13" s="5">
        <v>4</v>
      </c>
      <c r="C13" s="5">
        <f>D10-SUM(C10:C12)</f>
        <v>683.90000000000009</v>
      </c>
      <c r="D13" s="8"/>
      <c r="E13">
        <f t="shared" si="0"/>
        <v>683.90000000000009</v>
      </c>
      <c r="F13">
        <f t="shared" si="2"/>
        <v>55.81</v>
      </c>
      <c r="G13" s="103">
        <f t="shared" si="3"/>
        <v>723.65000000000009</v>
      </c>
      <c r="H13">
        <f t="shared" si="1"/>
        <v>-39.75</v>
      </c>
    </row>
    <row r="14" spans="1:11" ht="21" x14ac:dyDescent="0.25">
      <c r="A14" s="6">
        <v>2005</v>
      </c>
      <c r="B14" s="6">
        <v>1</v>
      </c>
      <c r="C14" s="6">
        <v>658.24</v>
      </c>
      <c r="D14" s="9">
        <v>2937.63</v>
      </c>
      <c r="E14">
        <f t="shared" si="0"/>
        <v>658.24</v>
      </c>
      <c r="F14">
        <f t="shared" si="2"/>
        <v>55.81</v>
      </c>
      <c r="G14" s="103">
        <f t="shared" si="3"/>
        <v>739.71</v>
      </c>
      <c r="H14">
        <f t="shared" si="1"/>
        <v>-81.470000000000027</v>
      </c>
    </row>
    <row r="15" spans="1:11" ht="21" x14ac:dyDescent="0.25">
      <c r="A15" s="6"/>
      <c r="B15" s="6">
        <v>2</v>
      </c>
      <c r="C15" s="6">
        <v>771.87</v>
      </c>
      <c r="D15" s="9"/>
      <c r="E15">
        <f t="shared" si="0"/>
        <v>771.87</v>
      </c>
      <c r="F15">
        <f t="shared" si="2"/>
        <v>55.81</v>
      </c>
      <c r="G15" s="103">
        <f t="shared" si="3"/>
        <v>714.05</v>
      </c>
      <c r="H15">
        <f t="shared" si="1"/>
        <v>57.82000000000005</v>
      </c>
    </row>
    <row r="16" spans="1:11" ht="21" x14ac:dyDescent="0.25">
      <c r="A16" s="6"/>
      <c r="B16" s="6">
        <v>3</v>
      </c>
      <c r="C16" s="6">
        <v>791.61</v>
      </c>
      <c r="D16" s="9"/>
      <c r="E16">
        <f t="shared" si="0"/>
        <v>791.61</v>
      </c>
      <c r="F16">
        <f t="shared" si="2"/>
        <v>55.81</v>
      </c>
      <c r="G16" s="103">
        <f t="shared" si="3"/>
        <v>827.68000000000006</v>
      </c>
      <c r="H16">
        <f t="shared" si="1"/>
        <v>-36.07000000000005</v>
      </c>
    </row>
    <row r="17" spans="1:11" ht="21" x14ac:dyDescent="0.25">
      <c r="A17" s="6"/>
      <c r="B17" s="6">
        <v>4</v>
      </c>
      <c r="C17" s="6">
        <f>D14-SUM(C14:C16)</f>
        <v>715.90999999999985</v>
      </c>
      <c r="D17" s="9"/>
      <c r="E17">
        <f t="shared" si="0"/>
        <v>715.90999999999985</v>
      </c>
      <c r="F17">
        <f t="shared" si="2"/>
        <v>55.81</v>
      </c>
      <c r="G17" s="103">
        <f t="shared" si="3"/>
        <v>847.42000000000007</v>
      </c>
      <c r="H17">
        <f t="shared" si="1"/>
        <v>-131.51000000000022</v>
      </c>
    </row>
    <row r="18" spans="1:11" ht="21" x14ac:dyDescent="0.25">
      <c r="A18" s="11">
        <v>2006</v>
      </c>
      <c r="B18" s="11">
        <v>1</v>
      </c>
      <c r="C18" s="16">
        <v>738.45</v>
      </c>
      <c r="D18" s="17">
        <v>3236.07</v>
      </c>
      <c r="E18">
        <f t="shared" si="0"/>
        <v>738.45</v>
      </c>
      <c r="F18">
        <f t="shared" si="2"/>
        <v>55.81</v>
      </c>
      <c r="G18" s="103">
        <f t="shared" si="3"/>
        <v>771.7199999999998</v>
      </c>
      <c r="H18">
        <f t="shared" si="1"/>
        <v>-33.269999999999754</v>
      </c>
    </row>
    <row r="19" spans="1:11" ht="21" x14ac:dyDescent="0.25">
      <c r="A19" s="11"/>
      <c r="B19" s="11">
        <v>2</v>
      </c>
      <c r="C19" s="16">
        <v>846.49</v>
      </c>
      <c r="D19" s="18"/>
      <c r="E19">
        <f t="shared" si="0"/>
        <v>846.49</v>
      </c>
      <c r="F19">
        <f t="shared" si="2"/>
        <v>55.81</v>
      </c>
      <c r="G19" s="103">
        <f t="shared" si="3"/>
        <v>794.26</v>
      </c>
      <c r="H19">
        <f t="shared" si="1"/>
        <v>52.230000000000018</v>
      </c>
    </row>
    <row r="20" spans="1:11" ht="21" x14ac:dyDescent="0.25">
      <c r="A20" s="11"/>
      <c r="B20" s="11">
        <v>3</v>
      </c>
      <c r="C20" s="16">
        <v>901.97</v>
      </c>
      <c r="D20" s="17"/>
      <c r="E20">
        <f t="shared" si="0"/>
        <v>901.97</v>
      </c>
      <c r="F20">
        <f t="shared" si="2"/>
        <v>55.81</v>
      </c>
      <c r="G20" s="103">
        <f t="shared" si="3"/>
        <v>902.3</v>
      </c>
      <c r="H20">
        <f t="shared" si="1"/>
        <v>-0.32999999999992724</v>
      </c>
    </row>
    <row r="21" spans="1:11" ht="21" x14ac:dyDescent="0.25">
      <c r="A21" s="11"/>
      <c r="B21" s="11">
        <v>4</v>
      </c>
      <c r="C21" s="16">
        <v>749.16</v>
      </c>
      <c r="D21" s="17"/>
      <c r="E21">
        <f t="shared" si="0"/>
        <v>749.16</v>
      </c>
      <c r="F21">
        <f t="shared" si="2"/>
        <v>55.81</v>
      </c>
      <c r="G21" s="103">
        <f t="shared" si="3"/>
        <v>957.78</v>
      </c>
      <c r="H21">
        <f t="shared" si="1"/>
        <v>-208.62</v>
      </c>
    </row>
    <row r="22" spans="1:11" ht="21" x14ac:dyDescent="0.25">
      <c r="A22" s="12">
        <v>2007</v>
      </c>
      <c r="B22" s="12">
        <v>1</v>
      </c>
      <c r="C22" s="19">
        <v>915.1</v>
      </c>
      <c r="D22" s="20">
        <v>4067.6</v>
      </c>
      <c r="E22">
        <f t="shared" si="0"/>
        <v>915.1</v>
      </c>
      <c r="F22">
        <f t="shared" si="2"/>
        <v>55.81</v>
      </c>
      <c r="G22" s="103">
        <f t="shared" si="3"/>
        <v>804.97</v>
      </c>
      <c r="H22">
        <f t="shared" si="1"/>
        <v>110.13</v>
      </c>
      <c r="K22" t="s">
        <v>51</v>
      </c>
    </row>
    <row r="23" spans="1:11" ht="21" x14ac:dyDescent="0.25">
      <c r="A23" s="12"/>
      <c r="B23" s="12">
        <v>2</v>
      </c>
      <c r="C23" s="19">
        <v>996.96</v>
      </c>
      <c r="D23" s="21"/>
      <c r="E23">
        <f t="shared" si="0"/>
        <v>996.96</v>
      </c>
      <c r="F23">
        <f t="shared" si="2"/>
        <v>55.81</v>
      </c>
      <c r="G23" s="103">
        <f t="shared" si="3"/>
        <v>970.91000000000008</v>
      </c>
      <c r="H23">
        <f t="shared" si="1"/>
        <v>26.049999999999955</v>
      </c>
    </row>
    <row r="24" spans="1:11" ht="21" x14ac:dyDescent="0.25">
      <c r="A24" s="12"/>
      <c r="B24" s="12">
        <v>3</v>
      </c>
      <c r="C24" s="19">
        <v>1082.8499999999999</v>
      </c>
      <c r="D24" s="21"/>
      <c r="E24">
        <f t="shared" si="0"/>
        <v>1082.8499999999999</v>
      </c>
      <c r="F24">
        <f t="shared" si="2"/>
        <v>55.81</v>
      </c>
      <c r="G24" s="103">
        <f t="shared" si="3"/>
        <v>1052.77</v>
      </c>
      <c r="H24">
        <f t="shared" si="1"/>
        <v>30.079999999999927</v>
      </c>
    </row>
    <row r="25" spans="1:11" ht="21" x14ac:dyDescent="0.25">
      <c r="A25" s="12"/>
      <c r="B25" s="12">
        <v>4</v>
      </c>
      <c r="C25" s="19">
        <v>1072.69</v>
      </c>
      <c r="D25" s="20"/>
      <c r="E25">
        <f t="shared" si="0"/>
        <v>1072.69</v>
      </c>
      <c r="F25">
        <f t="shared" si="2"/>
        <v>55.81</v>
      </c>
      <c r="G25" s="103">
        <f t="shared" si="3"/>
        <v>1138.6599999999999</v>
      </c>
      <c r="H25">
        <f t="shared" si="1"/>
        <v>-65.9699999999998</v>
      </c>
    </row>
    <row r="26" spans="1:11" ht="21" x14ac:dyDescent="0.25">
      <c r="A26" s="11">
        <v>2008</v>
      </c>
      <c r="B26" s="11">
        <v>1</v>
      </c>
      <c r="C26" s="16">
        <v>1182.08</v>
      </c>
      <c r="D26" s="17">
        <v>4991.6000000000004</v>
      </c>
      <c r="E26">
        <f t="shared" si="0"/>
        <v>1182.08</v>
      </c>
      <c r="F26">
        <f t="shared" si="2"/>
        <v>55.81</v>
      </c>
      <c r="G26" s="103">
        <f t="shared" si="3"/>
        <v>1128.5</v>
      </c>
      <c r="H26">
        <f t="shared" si="1"/>
        <v>53.579999999999927</v>
      </c>
    </row>
    <row r="27" spans="1:11" ht="21" x14ac:dyDescent="0.25">
      <c r="A27" s="11"/>
      <c r="B27" s="11">
        <v>2</v>
      </c>
      <c r="C27" s="16">
        <v>1246.5</v>
      </c>
      <c r="D27" s="18"/>
      <c r="E27">
        <f t="shared" si="0"/>
        <v>1246.5</v>
      </c>
      <c r="F27">
        <f t="shared" si="2"/>
        <v>55.81</v>
      </c>
      <c r="G27" s="103">
        <f t="shared" si="3"/>
        <v>1237.8899999999999</v>
      </c>
      <c r="H27">
        <f t="shared" si="1"/>
        <v>8.6100000000001273</v>
      </c>
    </row>
    <row r="28" spans="1:11" ht="21" x14ac:dyDescent="0.25">
      <c r="A28" s="11"/>
      <c r="B28" s="11">
        <v>3</v>
      </c>
      <c r="C28" s="16">
        <v>1338.18</v>
      </c>
      <c r="D28" s="18"/>
      <c r="E28">
        <f t="shared" si="0"/>
        <v>1338.18</v>
      </c>
      <c r="F28">
        <f t="shared" si="2"/>
        <v>55.81</v>
      </c>
      <c r="G28" s="103">
        <f t="shared" si="3"/>
        <v>1302.31</v>
      </c>
      <c r="H28">
        <f t="shared" si="1"/>
        <v>35.870000000000118</v>
      </c>
    </row>
    <row r="29" spans="1:11" ht="21" x14ac:dyDescent="0.25">
      <c r="A29" s="11"/>
      <c r="B29" s="11">
        <v>4</v>
      </c>
      <c r="C29" s="16">
        <v>1224.8399999999999</v>
      </c>
      <c r="D29" s="18"/>
      <c r="E29">
        <f t="shared" si="0"/>
        <v>1224.8399999999999</v>
      </c>
      <c r="F29">
        <f t="shared" si="2"/>
        <v>55.81</v>
      </c>
      <c r="G29" s="103">
        <f t="shared" si="3"/>
        <v>1393.99</v>
      </c>
      <c r="H29">
        <f t="shared" si="1"/>
        <v>-169.15000000000009</v>
      </c>
    </row>
    <row r="30" spans="1:11" ht="21" x14ac:dyDescent="0.25">
      <c r="A30" s="12">
        <v>2009</v>
      </c>
      <c r="B30" s="12">
        <v>1</v>
      </c>
      <c r="C30" s="19">
        <v>1156.0999999999999</v>
      </c>
      <c r="D30" s="20">
        <v>5098.68</v>
      </c>
      <c r="E30">
        <f t="shared" si="0"/>
        <v>1156.0999999999999</v>
      </c>
      <c r="F30">
        <f t="shared" si="2"/>
        <v>55.81</v>
      </c>
      <c r="G30" s="103">
        <f t="shared" si="3"/>
        <v>1280.6499999999999</v>
      </c>
      <c r="H30">
        <f t="shared" si="1"/>
        <v>-124.54999999999995</v>
      </c>
    </row>
    <row r="31" spans="1:11" ht="21" x14ac:dyDescent="0.25">
      <c r="A31" s="12"/>
      <c r="B31" s="12">
        <v>2</v>
      </c>
      <c r="C31" s="19">
        <v>1279.8900000000001</v>
      </c>
      <c r="D31" s="20"/>
      <c r="E31">
        <f t="shared" si="0"/>
        <v>1279.8900000000001</v>
      </c>
      <c r="F31">
        <f t="shared" si="2"/>
        <v>55.81</v>
      </c>
      <c r="G31" s="103">
        <f t="shared" si="3"/>
        <v>1211.9099999999999</v>
      </c>
      <c r="H31">
        <f t="shared" si="1"/>
        <v>67.980000000000246</v>
      </c>
    </row>
    <row r="32" spans="1:11" ht="21" x14ac:dyDescent="0.25">
      <c r="A32" s="12"/>
      <c r="B32" s="12">
        <v>3</v>
      </c>
      <c r="C32" s="19">
        <v>1364.28</v>
      </c>
      <c r="D32" s="20"/>
      <c r="E32">
        <f t="shared" si="0"/>
        <v>1364.28</v>
      </c>
      <c r="F32">
        <f t="shared" si="2"/>
        <v>55.81</v>
      </c>
      <c r="G32" s="103">
        <f t="shared" si="3"/>
        <v>1335.7</v>
      </c>
      <c r="H32">
        <f t="shared" si="1"/>
        <v>28.579999999999927</v>
      </c>
    </row>
    <row r="33" spans="1:8" ht="21" x14ac:dyDescent="0.25">
      <c r="A33" s="12"/>
      <c r="B33" s="12">
        <v>4</v>
      </c>
      <c r="C33" s="19">
        <v>1298.4100000000001</v>
      </c>
      <c r="D33" s="21"/>
      <c r="E33">
        <f t="shared" si="0"/>
        <v>1298.4100000000001</v>
      </c>
      <c r="F33">
        <f t="shared" si="2"/>
        <v>55.81</v>
      </c>
      <c r="G33" s="103">
        <f t="shared" si="3"/>
        <v>1420.09</v>
      </c>
      <c r="H33">
        <f t="shared" si="1"/>
        <v>-121.67999999999984</v>
      </c>
    </row>
    <row r="34" spans="1:8" ht="21" x14ac:dyDescent="0.25">
      <c r="A34" s="11">
        <v>2010</v>
      </c>
      <c r="B34" s="11">
        <v>1</v>
      </c>
      <c r="C34" s="16">
        <v>1308</v>
      </c>
      <c r="D34" s="17">
        <v>5539</v>
      </c>
      <c r="E34">
        <f t="shared" si="0"/>
        <v>1308</v>
      </c>
      <c r="F34">
        <f t="shared" si="2"/>
        <v>55.81</v>
      </c>
      <c r="G34" s="103">
        <f t="shared" si="3"/>
        <v>1354.22</v>
      </c>
      <c r="H34">
        <f t="shared" si="1"/>
        <v>-46.220000000000027</v>
      </c>
    </row>
    <row r="35" spans="1:8" ht="21" x14ac:dyDescent="0.25">
      <c r="A35" s="11"/>
      <c r="B35" s="11">
        <v>2</v>
      </c>
      <c r="C35" s="16">
        <v>1365</v>
      </c>
      <c r="D35" s="17"/>
      <c r="E35">
        <f t="shared" si="0"/>
        <v>1365</v>
      </c>
      <c r="F35">
        <f t="shared" si="2"/>
        <v>55.81</v>
      </c>
      <c r="G35" s="103">
        <f t="shared" si="3"/>
        <v>1363.81</v>
      </c>
      <c r="H35">
        <f t="shared" si="1"/>
        <v>1.1900000000000546</v>
      </c>
    </row>
    <row r="36" spans="1:8" ht="21" x14ac:dyDescent="0.25">
      <c r="A36" s="11"/>
      <c r="B36" s="11">
        <v>3</v>
      </c>
      <c r="C36" s="16">
        <v>1428</v>
      </c>
      <c r="D36" s="17"/>
      <c r="E36">
        <f t="shared" si="0"/>
        <v>1428</v>
      </c>
      <c r="F36">
        <f t="shared" si="2"/>
        <v>55.81</v>
      </c>
      <c r="G36" s="103">
        <f t="shared" si="3"/>
        <v>1420.81</v>
      </c>
      <c r="H36">
        <f t="shared" si="1"/>
        <v>7.1900000000000546</v>
      </c>
    </row>
    <row r="37" spans="1:8" ht="21" x14ac:dyDescent="0.25">
      <c r="A37" s="11"/>
      <c r="B37" s="11">
        <v>4</v>
      </c>
      <c r="C37" s="16">
        <v>1438</v>
      </c>
      <c r="D37" s="17"/>
      <c r="E37">
        <f t="shared" si="0"/>
        <v>1438</v>
      </c>
      <c r="F37">
        <f t="shared" si="2"/>
        <v>55.81</v>
      </c>
      <c r="G37" s="103">
        <f t="shared" si="3"/>
        <v>1483.81</v>
      </c>
      <c r="H37">
        <f t="shared" si="1"/>
        <v>-45.809999999999945</v>
      </c>
    </row>
    <row r="38" spans="1:8" ht="21" x14ac:dyDescent="0.25">
      <c r="A38" s="12">
        <v>2011</v>
      </c>
      <c r="B38" s="12">
        <v>1</v>
      </c>
      <c r="C38" s="19">
        <v>1501</v>
      </c>
      <c r="D38" s="20">
        <v>6714</v>
      </c>
      <c r="E38">
        <f t="shared" si="0"/>
        <v>1501</v>
      </c>
      <c r="F38">
        <f t="shared" si="2"/>
        <v>55.81</v>
      </c>
      <c r="G38" s="103">
        <f t="shared" si="3"/>
        <v>1493.81</v>
      </c>
      <c r="H38">
        <f t="shared" si="1"/>
        <v>7.1900000000000546</v>
      </c>
    </row>
    <row r="39" spans="1:8" ht="21" x14ac:dyDescent="0.25">
      <c r="A39" s="12"/>
      <c r="B39" s="12">
        <v>2</v>
      </c>
      <c r="C39" s="19">
        <v>1667</v>
      </c>
      <c r="D39" s="21"/>
      <c r="E39">
        <f t="shared" si="0"/>
        <v>1667</v>
      </c>
      <c r="F39">
        <f t="shared" si="2"/>
        <v>55.81</v>
      </c>
      <c r="G39" s="103">
        <f t="shared" si="3"/>
        <v>1556.81</v>
      </c>
      <c r="H39">
        <f t="shared" si="1"/>
        <v>110.19000000000005</v>
      </c>
    </row>
    <row r="40" spans="1:8" ht="21" x14ac:dyDescent="0.25">
      <c r="A40" s="12"/>
      <c r="B40" s="12">
        <v>3</v>
      </c>
      <c r="C40" s="19">
        <v>1818</v>
      </c>
      <c r="D40" s="20"/>
      <c r="E40">
        <f t="shared" si="0"/>
        <v>1818</v>
      </c>
      <c r="F40">
        <f t="shared" si="2"/>
        <v>55.81</v>
      </c>
      <c r="G40" s="103">
        <f t="shared" si="3"/>
        <v>1722.81</v>
      </c>
      <c r="H40">
        <f t="shared" si="1"/>
        <v>95.190000000000055</v>
      </c>
    </row>
    <row r="41" spans="1:8" ht="21" x14ac:dyDescent="0.25">
      <c r="A41" s="12"/>
      <c r="B41" s="12">
        <v>4</v>
      </c>
      <c r="C41" s="19">
        <v>1728</v>
      </c>
      <c r="D41" s="20"/>
      <c r="E41">
        <f t="shared" si="0"/>
        <v>1728</v>
      </c>
      <c r="F41">
        <f t="shared" si="2"/>
        <v>55.81</v>
      </c>
      <c r="G41" s="103">
        <f t="shared" si="3"/>
        <v>1873.81</v>
      </c>
      <c r="H41">
        <f t="shared" si="1"/>
        <v>-145.80999999999995</v>
      </c>
    </row>
    <row r="42" spans="1:8" ht="21" x14ac:dyDescent="0.25">
      <c r="A42" s="11">
        <v>2012</v>
      </c>
      <c r="B42" s="11">
        <v>1</v>
      </c>
      <c r="C42" s="16">
        <v>1758</v>
      </c>
      <c r="D42" s="17">
        <v>7391</v>
      </c>
      <c r="E42">
        <f t="shared" si="0"/>
        <v>1758</v>
      </c>
      <c r="F42">
        <f t="shared" si="2"/>
        <v>55.81</v>
      </c>
      <c r="G42" s="103">
        <f t="shared" si="3"/>
        <v>1783.81</v>
      </c>
      <c r="H42">
        <f t="shared" si="1"/>
        <v>-25.809999999999945</v>
      </c>
    </row>
    <row r="43" spans="1:8" ht="21" x14ac:dyDescent="0.25">
      <c r="A43" s="11"/>
      <c r="B43" s="11">
        <v>2</v>
      </c>
      <c r="C43" s="16">
        <v>1820</v>
      </c>
      <c r="D43" s="18"/>
      <c r="E43">
        <f t="shared" si="0"/>
        <v>1820</v>
      </c>
      <c r="F43">
        <f t="shared" si="2"/>
        <v>55.81</v>
      </c>
      <c r="G43" s="103">
        <f t="shared" si="3"/>
        <v>1813.81</v>
      </c>
      <c r="H43">
        <f t="shared" si="1"/>
        <v>6.1900000000000546</v>
      </c>
    </row>
    <row r="44" spans="1:8" ht="21" x14ac:dyDescent="0.25">
      <c r="A44" s="11"/>
      <c r="B44" s="11">
        <v>3</v>
      </c>
      <c r="C44" s="16">
        <v>1918</v>
      </c>
      <c r="D44" s="18"/>
      <c r="E44">
        <f t="shared" si="0"/>
        <v>1918</v>
      </c>
      <c r="F44">
        <f t="shared" si="2"/>
        <v>55.81</v>
      </c>
      <c r="G44" s="103">
        <f t="shared" si="3"/>
        <v>1875.81</v>
      </c>
      <c r="H44">
        <f t="shared" si="1"/>
        <v>42.190000000000055</v>
      </c>
    </row>
    <row r="45" spans="1:8" ht="21" x14ac:dyDescent="0.25">
      <c r="A45" s="11"/>
      <c r="B45" s="11">
        <v>4</v>
      </c>
      <c r="C45" s="16">
        <v>1895</v>
      </c>
      <c r="D45" s="17"/>
      <c r="E45">
        <f t="shared" si="0"/>
        <v>1895</v>
      </c>
      <c r="F45">
        <f t="shared" si="2"/>
        <v>55.81</v>
      </c>
      <c r="G45" s="103">
        <f t="shared" si="3"/>
        <v>1973.81</v>
      </c>
      <c r="H45">
        <f t="shared" si="1"/>
        <v>-78.809999999999945</v>
      </c>
    </row>
    <row r="46" spans="1:8" ht="21" x14ac:dyDescent="0.25">
      <c r="A46" s="12">
        <v>2013</v>
      </c>
      <c r="B46" s="12">
        <v>1</v>
      </c>
      <c r="C46" s="19">
        <v>1906</v>
      </c>
      <c r="D46" s="20">
        <v>8346</v>
      </c>
      <c r="E46">
        <f t="shared" si="0"/>
        <v>1906</v>
      </c>
      <c r="F46">
        <f t="shared" si="2"/>
        <v>55.81</v>
      </c>
      <c r="G46" s="103">
        <f t="shared" si="3"/>
        <v>1950.81</v>
      </c>
      <c r="H46">
        <f t="shared" si="1"/>
        <v>-44.809999999999945</v>
      </c>
    </row>
    <row r="47" spans="1:8" ht="21" x14ac:dyDescent="0.25">
      <c r="A47" s="12"/>
      <c r="B47" s="12">
        <v>2</v>
      </c>
      <c r="C47" s="19">
        <v>2096</v>
      </c>
      <c r="D47" s="20"/>
      <c r="E47">
        <f t="shared" si="0"/>
        <v>2096</v>
      </c>
      <c r="F47">
        <f t="shared" si="2"/>
        <v>55.81</v>
      </c>
      <c r="G47" s="103">
        <f t="shared" si="3"/>
        <v>1961.81</v>
      </c>
      <c r="H47">
        <f t="shared" si="1"/>
        <v>134.19000000000005</v>
      </c>
    </row>
    <row r="48" spans="1:8" ht="21" x14ac:dyDescent="0.25">
      <c r="A48" s="12"/>
      <c r="B48" s="12">
        <v>3</v>
      </c>
      <c r="C48" s="19">
        <v>2218</v>
      </c>
      <c r="D48" s="21"/>
      <c r="E48">
        <f t="shared" si="0"/>
        <v>2218</v>
      </c>
      <c r="F48">
        <f t="shared" si="2"/>
        <v>55.81</v>
      </c>
      <c r="G48" s="103">
        <f t="shared" si="3"/>
        <v>2151.81</v>
      </c>
      <c r="H48">
        <f t="shared" si="1"/>
        <v>66.190000000000055</v>
      </c>
    </row>
    <row r="49" spans="1:8" ht="21" x14ac:dyDescent="0.25">
      <c r="A49" s="12"/>
      <c r="B49" s="12">
        <v>4</v>
      </c>
      <c r="C49" s="19">
        <v>2126</v>
      </c>
      <c r="D49" s="21"/>
      <c r="E49">
        <f t="shared" si="0"/>
        <v>2126</v>
      </c>
      <c r="F49">
        <f t="shared" si="2"/>
        <v>55.81</v>
      </c>
      <c r="G49" s="103">
        <f t="shared" si="3"/>
        <v>2273.81</v>
      </c>
      <c r="H49">
        <f t="shared" si="1"/>
        <v>-147.80999999999995</v>
      </c>
    </row>
    <row r="50" spans="1:8" ht="21" x14ac:dyDescent="0.25">
      <c r="A50" s="13">
        <v>2014</v>
      </c>
      <c r="B50" s="13">
        <v>1</v>
      </c>
      <c r="C50" s="22">
        <v>2177</v>
      </c>
      <c r="D50" s="18">
        <v>9473</v>
      </c>
      <c r="E50">
        <f t="shared" si="0"/>
        <v>2177</v>
      </c>
      <c r="F50">
        <f t="shared" si="2"/>
        <v>55.81</v>
      </c>
      <c r="G50" s="103">
        <f t="shared" si="3"/>
        <v>2181.81</v>
      </c>
      <c r="H50">
        <f t="shared" si="1"/>
        <v>-4.8099999999999454</v>
      </c>
    </row>
    <row r="51" spans="1:8" ht="21" x14ac:dyDescent="0.25">
      <c r="A51" s="13"/>
      <c r="B51" s="13">
        <v>2</v>
      </c>
      <c r="C51" s="22">
        <v>2377</v>
      </c>
      <c r="D51" s="18"/>
      <c r="E51">
        <f t="shared" si="0"/>
        <v>2377</v>
      </c>
      <c r="F51">
        <f t="shared" si="2"/>
        <v>55.81</v>
      </c>
      <c r="G51" s="103">
        <f t="shared" si="3"/>
        <v>2232.81</v>
      </c>
      <c r="H51">
        <f t="shared" si="1"/>
        <v>144.19000000000005</v>
      </c>
    </row>
    <row r="52" spans="1:8" ht="21" x14ac:dyDescent="0.25">
      <c r="A52" s="13"/>
      <c r="B52" s="13">
        <v>3</v>
      </c>
      <c r="C52" s="22">
        <v>2503</v>
      </c>
      <c r="D52" s="18"/>
      <c r="E52">
        <f t="shared" si="0"/>
        <v>2503</v>
      </c>
      <c r="F52">
        <f t="shared" si="2"/>
        <v>55.81</v>
      </c>
      <c r="G52" s="103">
        <f t="shared" si="3"/>
        <v>2432.81</v>
      </c>
      <c r="H52">
        <f t="shared" si="1"/>
        <v>70.190000000000055</v>
      </c>
    </row>
    <row r="53" spans="1:8" ht="21" x14ac:dyDescent="0.25">
      <c r="A53" s="13"/>
      <c r="B53" s="13">
        <v>4</v>
      </c>
      <c r="C53" s="22">
        <f>D50-SUM(C50:C52)</f>
        <v>2416</v>
      </c>
      <c r="D53" s="18"/>
      <c r="E53">
        <f t="shared" si="0"/>
        <v>2416</v>
      </c>
      <c r="F53">
        <f t="shared" si="2"/>
        <v>55.81</v>
      </c>
      <c r="G53" s="103">
        <f t="shared" si="3"/>
        <v>2558.81</v>
      </c>
      <c r="H53">
        <f t="shared" si="1"/>
        <v>-142.80999999999995</v>
      </c>
    </row>
    <row r="54" spans="1:8" ht="21" x14ac:dyDescent="0.25">
      <c r="A54" s="14">
        <v>2015</v>
      </c>
      <c r="B54" s="14">
        <v>1</v>
      </c>
      <c r="C54" s="23">
        <v>2230</v>
      </c>
      <c r="D54" s="21">
        <v>9667</v>
      </c>
      <c r="E54">
        <f t="shared" si="0"/>
        <v>2230</v>
      </c>
      <c r="F54">
        <f t="shared" si="2"/>
        <v>55.81</v>
      </c>
      <c r="G54" s="103">
        <f t="shared" si="3"/>
        <v>2471.81</v>
      </c>
      <c r="H54">
        <f t="shared" si="1"/>
        <v>-241.80999999999995</v>
      </c>
    </row>
    <row r="55" spans="1:8" ht="21" x14ac:dyDescent="0.25">
      <c r="A55" s="14"/>
      <c r="B55" s="14">
        <v>2</v>
      </c>
      <c r="C55" s="23">
        <v>2390</v>
      </c>
      <c r="D55" s="21"/>
      <c r="E55">
        <f t="shared" si="0"/>
        <v>2390</v>
      </c>
      <c r="F55">
        <f t="shared" si="2"/>
        <v>55.81</v>
      </c>
      <c r="G55" s="103">
        <f t="shared" si="3"/>
        <v>2285.81</v>
      </c>
      <c r="H55">
        <f t="shared" si="1"/>
        <v>104.19000000000005</v>
      </c>
    </row>
    <row r="56" spans="1:8" ht="21" x14ac:dyDescent="0.25">
      <c r="A56" s="14"/>
      <c r="B56" s="14">
        <v>3</v>
      </c>
      <c r="C56" s="23">
        <v>2530</v>
      </c>
      <c r="D56" s="21"/>
      <c r="E56">
        <f t="shared" si="0"/>
        <v>2530</v>
      </c>
      <c r="F56">
        <f t="shared" si="2"/>
        <v>55.81</v>
      </c>
      <c r="G56" s="103">
        <f t="shared" si="3"/>
        <v>2445.81</v>
      </c>
      <c r="H56">
        <f t="shared" si="1"/>
        <v>84.190000000000055</v>
      </c>
    </row>
    <row r="57" spans="1:8" ht="21" x14ac:dyDescent="0.25">
      <c r="A57" s="14"/>
      <c r="B57" s="14">
        <v>4</v>
      </c>
      <c r="C57" s="23">
        <f>D54-SUM(C54:C56)</f>
        <v>2517</v>
      </c>
      <c r="D57" s="21"/>
      <c r="E57">
        <f t="shared" si="0"/>
        <v>2517</v>
      </c>
      <c r="F57">
        <f t="shared" si="2"/>
        <v>55.81</v>
      </c>
      <c r="G57" s="103">
        <f t="shared" si="3"/>
        <v>2585.81</v>
      </c>
      <c r="H57">
        <f t="shared" si="1"/>
        <v>-68.809999999999945</v>
      </c>
    </row>
    <row r="58" spans="1:8" ht="21" x14ac:dyDescent="0.25">
      <c r="A58" s="13">
        <v>2016</v>
      </c>
      <c r="B58" s="13">
        <v>1</v>
      </c>
      <c r="C58" s="22">
        <v>2446</v>
      </c>
      <c r="D58" s="18">
        <v>10776</v>
      </c>
      <c r="E58">
        <f t="shared" si="0"/>
        <v>2446</v>
      </c>
      <c r="F58">
        <f t="shared" si="2"/>
        <v>55.81</v>
      </c>
      <c r="G58" s="103">
        <f t="shared" si="3"/>
        <v>2572.81</v>
      </c>
      <c r="H58">
        <f t="shared" si="1"/>
        <v>-126.80999999999995</v>
      </c>
    </row>
    <row r="59" spans="1:8" ht="21" x14ac:dyDescent="0.25">
      <c r="A59" s="13"/>
      <c r="B59" s="13">
        <v>2</v>
      </c>
      <c r="C59" s="22">
        <v>2694</v>
      </c>
      <c r="D59" s="18"/>
      <c r="E59">
        <f t="shared" si="0"/>
        <v>2694</v>
      </c>
      <c r="F59">
        <f t="shared" si="2"/>
        <v>55.81</v>
      </c>
      <c r="G59" s="103">
        <f t="shared" si="3"/>
        <v>2501.81</v>
      </c>
      <c r="H59">
        <f t="shared" si="1"/>
        <v>192.19000000000005</v>
      </c>
    </row>
    <row r="60" spans="1:8" ht="21" x14ac:dyDescent="0.25">
      <c r="A60" s="13"/>
      <c r="B60" s="13">
        <v>3</v>
      </c>
      <c r="C60" s="22">
        <v>2880</v>
      </c>
      <c r="D60" s="18"/>
      <c r="E60">
        <f t="shared" si="0"/>
        <v>2880</v>
      </c>
      <c r="F60">
        <f t="shared" si="2"/>
        <v>55.81</v>
      </c>
      <c r="G60" s="103">
        <f t="shared" si="3"/>
        <v>2749.81</v>
      </c>
      <c r="H60">
        <f t="shared" si="1"/>
        <v>130.19000000000005</v>
      </c>
    </row>
    <row r="61" spans="1:8" ht="21" x14ac:dyDescent="0.25">
      <c r="A61" s="13"/>
      <c r="B61" s="13">
        <v>4</v>
      </c>
      <c r="C61" s="22">
        <f>D58-SUM(C58:C60)</f>
        <v>2756</v>
      </c>
      <c r="D61" s="18"/>
      <c r="E61">
        <f t="shared" si="0"/>
        <v>2756</v>
      </c>
      <c r="F61">
        <f t="shared" si="2"/>
        <v>55.81</v>
      </c>
      <c r="G61" s="103">
        <f t="shared" si="3"/>
        <v>2935.81</v>
      </c>
      <c r="H61">
        <f t="shared" si="1"/>
        <v>-179.80999999999995</v>
      </c>
    </row>
    <row r="62" spans="1:8" ht="21" x14ac:dyDescent="0.25">
      <c r="A62" s="14">
        <v>2017</v>
      </c>
      <c r="B62" s="14">
        <v>1</v>
      </c>
      <c r="C62" s="23">
        <v>2734</v>
      </c>
      <c r="D62" s="21">
        <v>12497</v>
      </c>
      <c r="E62">
        <f t="shared" si="0"/>
        <v>2734</v>
      </c>
      <c r="F62">
        <f t="shared" si="2"/>
        <v>55.81</v>
      </c>
      <c r="G62" s="103">
        <f t="shared" si="3"/>
        <v>2811.81</v>
      </c>
      <c r="H62">
        <f t="shared" si="1"/>
        <v>-77.809999999999945</v>
      </c>
    </row>
    <row r="63" spans="1:8" ht="21" x14ac:dyDescent="0.25">
      <c r="A63" s="14"/>
      <c r="B63" s="14">
        <v>2</v>
      </c>
      <c r="C63" s="23">
        <v>3053</v>
      </c>
      <c r="D63" s="21"/>
      <c r="E63">
        <f t="shared" si="0"/>
        <v>3053</v>
      </c>
      <c r="F63">
        <f t="shared" si="2"/>
        <v>55.81</v>
      </c>
      <c r="G63" s="103">
        <f t="shared" si="3"/>
        <v>2789.81</v>
      </c>
      <c r="H63">
        <f t="shared" si="1"/>
        <v>263.19000000000005</v>
      </c>
    </row>
    <row r="64" spans="1:8" ht="21" x14ac:dyDescent="0.25">
      <c r="A64" s="14"/>
      <c r="B64" s="14">
        <v>3</v>
      </c>
      <c r="C64" s="23">
        <v>3398</v>
      </c>
      <c r="D64" s="21"/>
      <c r="E64">
        <f t="shared" si="0"/>
        <v>3398</v>
      </c>
      <c r="F64">
        <f t="shared" si="2"/>
        <v>55.81</v>
      </c>
      <c r="G64" s="103">
        <f t="shared" si="3"/>
        <v>3108.81</v>
      </c>
      <c r="H64">
        <f t="shared" si="1"/>
        <v>289.19000000000005</v>
      </c>
    </row>
    <row r="65" spans="1:16" ht="21" x14ac:dyDescent="0.25">
      <c r="A65" s="14"/>
      <c r="B65" s="14">
        <v>4</v>
      </c>
      <c r="C65" s="23">
        <f>D62-SUM(C62:C64)</f>
        <v>3312</v>
      </c>
      <c r="D65" s="21"/>
      <c r="E65">
        <f t="shared" si="0"/>
        <v>3312</v>
      </c>
      <c r="F65">
        <f t="shared" si="2"/>
        <v>55.81</v>
      </c>
      <c r="G65" s="103">
        <f t="shared" si="3"/>
        <v>3453.81</v>
      </c>
      <c r="H65">
        <f t="shared" si="1"/>
        <v>-141.80999999999995</v>
      </c>
    </row>
    <row r="66" spans="1:16" ht="21" x14ac:dyDescent="0.25">
      <c r="A66" s="13">
        <v>2018</v>
      </c>
      <c r="B66" s="13">
        <v>1</v>
      </c>
      <c r="C66" s="22">
        <v>3580</v>
      </c>
      <c r="D66" s="18">
        <v>14950</v>
      </c>
      <c r="E66">
        <f t="shared" si="0"/>
        <v>3580</v>
      </c>
      <c r="F66">
        <f t="shared" si="2"/>
        <v>55.81</v>
      </c>
      <c r="G66" s="103">
        <f t="shared" si="3"/>
        <v>3367.81</v>
      </c>
      <c r="H66">
        <f t="shared" si="1"/>
        <v>212.19000000000005</v>
      </c>
    </row>
    <row r="67" spans="1:16" ht="21" x14ac:dyDescent="0.25">
      <c r="A67" s="13"/>
      <c r="B67" s="13">
        <v>2</v>
      </c>
      <c r="C67" s="22">
        <v>3665</v>
      </c>
      <c r="D67" s="18"/>
      <c r="E67">
        <f t="shared" si="0"/>
        <v>3665</v>
      </c>
      <c r="F67">
        <f t="shared" si="2"/>
        <v>55.81</v>
      </c>
      <c r="G67" s="103">
        <f t="shared" si="3"/>
        <v>3635.81</v>
      </c>
      <c r="H67">
        <f t="shared" si="1"/>
        <v>29.190000000000055</v>
      </c>
    </row>
    <row r="68" spans="1:16" ht="21" x14ac:dyDescent="0.25">
      <c r="A68" s="13"/>
      <c r="B68" s="13">
        <v>3</v>
      </c>
      <c r="C68" s="22">
        <v>3898</v>
      </c>
      <c r="D68" s="18"/>
      <c r="E68">
        <f t="shared" ref="E68:E85" si="4">$K$2*C68+(1-$K$2)*G68</f>
        <v>3898</v>
      </c>
      <c r="F68">
        <f t="shared" si="2"/>
        <v>55.81</v>
      </c>
      <c r="G68" s="103">
        <f t="shared" si="3"/>
        <v>3720.81</v>
      </c>
      <c r="H68">
        <f t="shared" ref="H68:H85" si="5">C68-G68</f>
        <v>177.19000000000005</v>
      </c>
    </row>
    <row r="69" spans="1:16" ht="21" x14ac:dyDescent="0.25">
      <c r="A69" s="13"/>
      <c r="B69" s="13">
        <v>4</v>
      </c>
      <c r="C69" s="22">
        <f>D66-SUM(C66:C68)</f>
        <v>3807</v>
      </c>
      <c r="D69" s="18"/>
      <c r="E69">
        <f t="shared" si="4"/>
        <v>3807</v>
      </c>
      <c r="F69">
        <f t="shared" ref="F69:F85" si="6">$K$3*(E69-E68)+(1-$K$3)*F68</f>
        <v>55.81</v>
      </c>
      <c r="G69" s="103">
        <f t="shared" ref="G69:G85" si="7">E68+F68</f>
        <v>3953.81</v>
      </c>
      <c r="H69">
        <f t="shared" si="5"/>
        <v>-146.80999999999995</v>
      </c>
    </row>
    <row r="70" spans="1:16" ht="21" x14ac:dyDescent="0.25">
      <c r="A70" s="14">
        <v>2019</v>
      </c>
      <c r="B70" s="12">
        <v>1</v>
      </c>
      <c r="C70" s="23">
        <v>3889</v>
      </c>
      <c r="D70" s="21">
        <v>16863</v>
      </c>
      <c r="E70">
        <f t="shared" si="4"/>
        <v>3889</v>
      </c>
      <c r="F70">
        <f t="shared" si="6"/>
        <v>55.81</v>
      </c>
      <c r="G70" s="103">
        <f t="shared" si="7"/>
        <v>3862.81</v>
      </c>
      <c r="H70">
        <f t="shared" si="5"/>
        <v>26.190000000000055</v>
      </c>
    </row>
    <row r="71" spans="1:16" ht="21" x14ac:dyDescent="0.25">
      <c r="A71" s="14"/>
      <c r="B71" s="12">
        <v>2</v>
      </c>
      <c r="C71" s="23">
        <v>4113</v>
      </c>
      <c r="D71" s="21"/>
      <c r="E71">
        <f t="shared" si="4"/>
        <v>4113</v>
      </c>
      <c r="F71">
        <f t="shared" si="6"/>
        <v>55.81</v>
      </c>
      <c r="G71" s="103">
        <f t="shared" si="7"/>
        <v>3944.81</v>
      </c>
      <c r="H71">
        <f t="shared" si="5"/>
        <v>168.19000000000005</v>
      </c>
    </row>
    <row r="72" spans="1:16" ht="21" x14ac:dyDescent="0.25">
      <c r="A72" s="14"/>
      <c r="B72" s="12">
        <v>3</v>
      </c>
      <c r="C72" s="23">
        <v>4467</v>
      </c>
      <c r="D72" s="21"/>
      <c r="E72">
        <f t="shared" si="4"/>
        <v>4467</v>
      </c>
      <c r="F72">
        <f t="shared" si="6"/>
        <v>55.81</v>
      </c>
      <c r="G72" s="103">
        <f t="shared" si="7"/>
        <v>4168.8100000000004</v>
      </c>
      <c r="H72">
        <f t="shared" si="5"/>
        <v>298.1899999999996</v>
      </c>
    </row>
    <row r="73" spans="1:16" ht="21" x14ac:dyDescent="0.25">
      <c r="A73" s="14"/>
      <c r="B73" s="12">
        <v>4</v>
      </c>
      <c r="C73" s="23">
        <v>4414</v>
      </c>
      <c r="D73" s="21"/>
      <c r="E73">
        <f t="shared" si="4"/>
        <v>4414</v>
      </c>
      <c r="F73">
        <f t="shared" si="6"/>
        <v>55.81</v>
      </c>
      <c r="G73" s="103">
        <f t="shared" si="7"/>
        <v>4522.8100000000004</v>
      </c>
      <c r="H73">
        <f t="shared" si="5"/>
        <v>-108.8100000000004</v>
      </c>
    </row>
    <row r="74" spans="1:16" ht="21" x14ac:dyDescent="0.25">
      <c r="A74" s="13">
        <v>2020</v>
      </c>
      <c r="B74" s="11">
        <v>1</v>
      </c>
      <c r="C74" s="22">
        <v>4009</v>
      </c>
      <c r="D74" s="18">
        <v>15301</v>
      </c>
      <c r="E74">
        <f t="shared" si="4"/>
        <v>4009</v>
      </c>
      <c r="F74">
        <f t="shared" si="6"/>
        <v>55.81</v>
      </c>
      <c r="G74" s="103">
        <f t="shared" si="7"/>
        <v>4469.8100000000004</v>
      </c>
      <c r="H74">
        <f t="shared" si="5"/>
        <v>-460.8100000000004</v>
      </c>
    </row>
    <row r="75" spans="1:16" ht="21" x14ac:dyDescent="0.25">
      <c r="A75" s="13"/>
      <c r="B75" s="11">
        <v>2</v>
      </c>
      <c r="C75" s="22">
        <v>3335</v>
      </c>
      <c r="D75" s="18"/>
      <c r="E75">
        <f t="shared" si="4"/>
        <v>3335</v>
      </c>
      <c r="F75">
        <f t="shared" si="6"/>
        <v>55.81</v>
      </c>
      <c r="G75" s="103">
        <f t="shared" si="7"/>
        <v>4064.81</v>
      </c>
      <c r="H75">
        <f t="shared" si="5"/>
        <v>-729.81</v>
      </c>
    </row>
    <row r="76" spans="1:16" ht="21" x14ac:dyDescent="0.25">
      <c r="A76" s="13"/>
      <c r="B76" s="11">
        <v>3</v>
      </c>
      <c r="C76" s="22">
        <v>3837</v>
      </c>
      <c r="D76" s="18"/>
      <c r="E76">
        <f t="shared" si="4"/>
        <v>3837</v>
      </c>
      <c r="F76">
        <f t="shared" si="6"/>
        <v>55.81</v>
      </c>
      <c r="G76" s="103">
        <f t="shared" si="7"/>
        <v>3390.81</v>
      </c>
      <c r="H76">
        <f t="shared" si="5"/>
        <v>446.19000000000005</v>
      </c>
    </row>
    <row r="77" spans="1:16" ht="21" x14ac:dyDescent="0.25">
      <c r="A77" s="13"/>
      <c r="B77" s="11">
        <v>4</v>
      </c>
      <c r="C77" s="22">
        <f>D74-SUM(C74:C76)</f>
        <v>4120</v>
      </c>
      <c r="D77" s="18"/>
      <c r="E77">
        <f t="shared" si="4"/>
        <v>4120</v>
      </c>
      <c r="F77">
        <f t="shared" si="6"/>
        <v>55.81</v>
      </c>
      <c r="G77" s="103">
        <f t="shared" si="7"/>
        <v>3892.81</v>
      </c>
      <c r="H77">
        <f t="shared" si="5"/>
        <v>227.19000000000005</v>
      </c>
    </row>
    <row r="78" spans="1:16" ht="21" x14ac:dyDescent="0.25">
      <c r="A78" s="14">
        <v>2021</v>
      </c>
      <c r="B78" s="12">
        <v>1</v>
      </c>
      <c r="C78" s="23">
        <v>4155</v>
      </c>
      <c r="D78" s="21">
        <v>18884</v>
      </c>
      <c r="E78">
        <f t="shared" si="4"/>
        <v>4155</v>
      </c>
      <c r="F78">
        <f t="shared" si="6"/>
        <v>55.81</v>
      </c>
      <c r="G78" s="103">
        <f t="shared" si="7"/>
        <v>4175.8100000000004</v>
      </c>
      <c r="H78">
        <f t="shared" si="5"/>
        <v>-20.8100000000004</v>
      </c>
    </row>
    <row r="79" spans="1:16" ht="21" x14ac:dyDescent="0.25">
      <c r="A79" s="14"/>
      <c r="B79" s="12">
        <v>2</v>
      </c>
      <c r="C79" s="23">
        <v>4528</v>
      </c>
      <c r="D79" s="21"/>
      <c r="E79">
        <f t="shared" si="4"/>
        <v>4528</v>
      </c>
      <c r="F79">
        <f t="shared" si="6"/>
        <v>55.81</v>
      </c>
      <c r="G79" s="103">
        <f t="shared" si="7"/>
        <v>4210.8100000000004</v>
      </c>
      <c r="H79">
        <f t="shared" si="5"/>
        <v>317.1899999999996</v>
      </c>
      <c r="N79" s="80">
        <v>2023</v>
      </c>
      <c r="O79" s="81">
        <v>1</v>
      </c>
      <c r="P79" s="112">
        <v>5872.81</v>
      </c>
    </row>
    <row r="80" spans="1:16" ht="21" x14ac:dyDescent="0.25">
      <c r="A80" s="14"/>
      <c r="B80" s="12">
        <v>3</v>
      </c>
      <c r="C80" s="23">
        <v>4985</v>
      </c>
      <c r="D80" s="21"/>
      <c r="E80">
        <f t="shared" si="4"/>
        <v>4985</v>
      </c>
      <c r="F80">
        <f t="shared" si="6"/>
        <v>55.81</v>
      </c>
      <c r="G80" s="103">
        <f t="shared" si="7"/>
        <v>4583.8100000000004</v>
      </c>
      <c r="H80">
        <f t="shared" si="5"/>
        <v>401.1899999999996</v>
      </c>
      <c r="N80" s="83"/>
      <c r="O80" s="81">
        <v>2</v>
      </c>
      <c r="P80" s="112">
        <v>5928.62</v>
      </c>
    </row>
    <row r="81" spans="1:16" ht="21" x14ac:dyDescent="0.25">
      <c r="A81" s="14"/>
      <c r="B81" s="12">
        <v>4</v>
      </c>
      <c r="C81" s="23">
        <f>D78-SUM(C78:C80)</f>
        <v>5216</v>
      </c>
      <c r="D81" s="21"/>
      <c r="E81">
        <f t="shared" si="4"/>
        <v>5216</v>
      </c>
      <c r="F81">
        <f t="shared" si="6"/>
        <v>55.81</v>
      </c>
      <c r="G81" s="103">
        <f t="shared" si="7"/>
        <v>5040.8100000000004</v>
      </c>
      <c r="H81">
        <f t="shared" si="5"/>
        <v>175.1899999999996</v>
      </c>
      <c r="N81" s="83"/>
      <c r="O81" s="81">
        <v>3</v>
      </c>
      <c r="P81" s="112">
        <v>5984.43</v>
      </c>
    </row>
    <row r="82" spans="1:16" ht="21" x14ac:dyDescent="0.25">
      <c r="A82" s="13">
        <v>2022</v>
      </c>
      <c r="B82" s="11">
        <v>1</v>
      </c>
      <c r="C82" s="22">
        <v>5167</v>
      </c>
      <c r="D82" s="18">
        <v>22237</v>
      </c>
      <c r="E82">
        <f t="shared" si="4"/>
        <v>5167</v>
      </c>
      <c r="F82">
        <f t="shared" si="6"/>
        <v>55.81</v>
      </c>
      <c r="G82" s="103">
        <f t="shared" si="7"/>
        <v>5271.81</v>
      </c>
      <c r="H82">
        <f t="shared" si="5"/>
        <v>-104.8100000000004</v>
      </c>
      <c r="N82" s="83"/>
      <c r="O82" s="81">
        <v>4</v>
      </c>
      <c r="P82" s="112">
        <v>6040.24</v>
      </c>
    </row>
    <row r="83" spans="1:16" ht="21" x14ac:dyDescent="0.25">
      <c r="A83" s="13"/>
      <c r="B83" s="11">
        <v>2</v>
      </c>
      <c r="C83" s="22">
        <v>5497</v>
      </c>
      <c r="D83" s="18"/>
      <c r="E83">
        <f t="shared" si="4"/>
        <v>5497</v>
      </c>
      <c r="F83">
        <f t="shared" si="6"/>
        <v>55.81</v>
      </c>
      <c r="G83" s="103">
        <f t="shared" si="7"/>
        <v>5222.8100000000004</v>
      </c>
      <c r="H83">
        <f t="shared" si="5"/>
        <v>274.1899999999996</v>
      </c>
    </row>
    <row r="84" spans="1:16" ht="21" x14ac:dyDescent="0.25">
      <c r="A84" s="13"/>
      <c r="B84" s="11">
        <v>3</v>
      </c>
      <c r="C84" s="22">
        <v>5756</v>
      </c>
      <c r="D84" s="18"/>
      <c r="E84">
        <f t="shared" si="4"/>
        <v>5756</v>
      </c>
      <c r="F84">
        <f t="shared" si="6"/>
        <v>55.81</v>
      </c>
      <c r="G84" s="103">
        <f t="shared" si="7"/>
        <v>5552.81</v>
      </c>
      <c r="H84">
        <f t="shared" si="5"/>
        <v>203.1899999999996</v>
      </c>
    </row>
    <row r="85" spans="1:16" ht="21" x14ac:dyDescent="0.25">
      <c r="A85" s="40"/>
      <c r="B85" s="41">
        <v>4</v>
      </c>
      <c r="C85" s="42">
        <f>D82-SUM(C82:C84)</f>
        <v>5817</v>
      </c>
      <c r="D85" s="79"/>
      <c r="E85">
        <f t="shared" si="4"/>
        <v>5817</v>
      </c>
      <c r="F85">
        <f t="shared" si="6"/>
        <v>55.81</v>
      </c>
      <c r="G85" s="103">
        <f t="shared" si="7"/>
        <v>5811.81</v>
      </c>
      <c r="H85">
        <f t="shared" si="5"/>
        <v>5.1899999999995998</v>
      </c>
      <c r="I85" t="s">
        <v>50</v>
      </c>
    </row>
    <row r="86" spans="1:16" ht="21" x14ac:dyDescent="0.25">
      <c r="A86" s="80">
        <v>2023</v>
      </c>
      <c r="B86" s="81">
        <v>1</v>
      </c>
      <c r="C86" s="82"/>
      <c r="D86" s="82"/>
      <c r="E86" s="82"/>
      <c r="F86" s="82"/>
      <c r="G86" s="104">
        <f>$E$85+I86*$F$85</f>
        <v>5872.81</v>
      </c>
      <c r="H86" s="82"/>
      <c r="I86">
        <v>1</v>
      </c>
    </row>
    <row r="87" spans="1:16" ht="21" x14ac:dyDescent="0.25">
      <c r="A87" s="83"/>
      <c r="B87" s="81">
        <v>2</v>
      </c>
      <c r="C87" s="82"/>
      <c r="D87" s="82"/>
      <c r="E87" s="82"/>
      <c r="F87" s="82"/>
      <c r="G87" s="104">
        <f t="shared" ref="G87:G89" si="8">$E$85+I87*$F$85</f>
        <v>5928.62</v>
      </c>
      <c r="H87" s="82"/>
      <c r="I87">
        <v>2</v>
      </c>
    </row>
    <row r="88" spans="1:16" ht="21" x14ac:dyDescent="0.25">
      <c r="A88" s="83"/>
      <c r="B88" s="81">
        <v>3</v>
      </c>
      <c r="C88" s="82"/>
      <c r="D88" s="82"/>
      <c r="E88" s="82"/>
      <c r="F88" s="82"/>
      <c r="G88" s="104">
        <f t="shared" si="8"/>
        <v>5984.43</v>
      </c>
      <c r="H88" s="82"/>
      <c r="I88">
        <v>3</v>
      </c>
    </row>
    <row r="89" spans="1:16" ht="21" x14ac:dyDescent="0.25">
      <c r="A89" s="83"/>
      <c r="B89" s="81">
        <v>4</v>
      </c>
      <c r="C89" s="82"/>
      <c r="D89" s="82"/>
      <c r="E89" s="82"/>
      <c r="F89" s="82"/>
      <c r="G89" s="104">
        <f t="shared" si="8"/>
        <v>6040.24</v>
      </c>
      <c r="H89" s="82"/>
      <c r="I89">
        <v>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5D0E1-BAF0-3843-A8FD-18E3003C75C9}">
  <dimension ref="A1:L97"/>
  <sheetViews>
    <sheetView zoomScale="110" workbookViewId="0">
      <selection activeCell="H93" sqref="H93"/>
    </sheetView>
  </sheetViews>
  <sheetFormatPr baseColWidth="10" defaultColWidth="11" defaultRowHeight="16" x14ac:dyDescent="0.2"/>
  <cols>
    <col min="3" max="3" width="14" customWidth="1"/>
    <col min="4" max="4" width="21.83203125" customWidth="1"/>
    <col min="8" max="8" width="13.1640625" style="103" bestFit="1" customWidth="1"/>
    <col min="9" max="9" width="17.1640625" customWidth="1"/>
  </cols>
  <sheetData>
    <row r="1" spans="1:12" ht="21" thickBot="1" x14ac:dyDescent="0.3">
      <c r="A1" s="84" t="s">
        <v>0</v>
      </c>
      <c r="B1" s="84" t="s">
        <v>1</v>
      </c>
      <c r="C1" s="84" t="s">
        <v>2</v>
      </c>
      <c r="D1" s="85" t="s">
        <v>3</v>
      </c>
      <c r="E1" s="86" t="s">
        <v>46</v>
      </c>
      <c r="F1" s="86" t="s">
        <v>47</v>
      </c>
      <c r="G1" s="86" t="s">
        <v>53</v>
      </c>
      <c r="H1" s="102" t="s">
        <v>26</v>
      </c>
      <c r="I1" s="86" t="s">
        <v>48</v>
      </c>
    </row>
    <row r="2" spans="1:12" ht="22" thickTop="1" x14ac:dyDescent="0.25">
      <c r="A2" s="5">
        <v>2002</v>
      </c>
      <c r="B2" s="5">
        <v>1</v>
      </c>
      <c r="C2" s="5">
        <v>392.95</v>
      </c>
      <c r="D2" s="8">
        <v>1891.81</v>
      </c>
      <c r="G2">
        <f>C2-$E$5</f>
        <v>-80.002499999999998</v>
      </c>
      <c r="K2" s="87" t="s">
        <v>8</v>
      </c>
      <c r="L2" s="98">
        <v>0.99999999999999989</v>
      </c>
    </row>
    <row r="3" spans="1:12" ht="21" x14ac:dyDescent="0.25">
      <c r="A3" s="5"/>
      <c r="B3" s="5">
        <v>2</v>
      </c>
      <c r="C3" s="5">
        <v>448.76</v>
      </c>
      <c r="D3" s="8"/>
      <c r="G3">
        <f t="shared" ref="G3:G5" si="0">C3-$E$5</f>
        <v>-24.192499999999995</v>
      </c>
      <c r="K3" s="87" t="s">
        <v>49</v>
      </c>
      <c r="L3" s="98">
        <v>4.3915739235847039E-2</v>
      </c>
    </row>
    <row r="4" spans="1:12" ht="21" x14ac:dyDescent="0.25">
      <c r="A4" s="5"/>
      <c r="B4" s="5">
        <v>3</v>
      </c>
      <c r="C4" s="5">
        <v>539.44000000000005</v>
      </c>
      <c r="D4" s="8"/>
      <c r="G4">
        <f t="shared" si="0"/>
        <v>66.487500000000068</v>
      </c>
      <c r="K4" s="87" t="s">
        <v>52</v>
      </c>
      <c r="L4" s="98">
        <v>1</v>
      </c>
    </row>
    <row r="5" spans="1:12" ht="21" x14ac:dyDescent="0.25">
      <c r="A5" s="5"/>
      <c r="B5" s="5">
        <v>4</v>
      </c>
      <c r="C5" s="5">
        <f>D2-SUM(C2:C4)</f>
        <v>510.65999999999985</v>
      </c>
      <c r="D5" s="8"/>
      <c r="E5">
        <f>AVERAGE(C2:C5)</f>
        <v>472.95249999999999</v>
      </c>
      <c r="F5">
        <f>(SUM(C6:C9)-SUM(C2:C5))/4^2</f>
        <v>21.189999999999998</v>
      </c>
      <c r="G5">
        <f t="shared" si="0"/>
        <v>37.707499999999868</v>
      </c>
      <c r="K5" s="87" t="s">
        <v>41</v>
      </c>
      <c r="L5" s="87">
        <f>SQRT(SUMSQ(I3:I85)/83)</f>
        <v>153.80836192205265</v>
      </c>
    </row>
    <row r="6" spans="1:12" ht="21" x14ac:dyDescent="0.25">
      <c r="A6" s="6">
        <v>2003</v>
      </c>
      <c r="B6" s="6">
        <v>1</v>
      </c>
      <c r="C6" s="6">
        <v>512.22</v>
      </c>
      <c r="D6" s="9">
        <v>2230.85</v>
      </c>
      <c r="E6">
        <f>$L$2*(C6-G2)+(1-$L$2)*(E5+F5)</f>
        <v>592.22249999999997</v>
      </c>
      <c r="F6">
        <f>$L$3*(E6-E5)+(1-$L$3)*F5</f>
        <v>25.497255704251874</v>
      </c>
      <c r="G6">
        <f>$L$4*(C6-E6)+(1-$L$4)*$L$4</f>
        <v>-80.002499999999941</v>
      </c>
      <c r="H6" s="103">
        <f>E5+F5+G2</f>
        <v>414.14</v>
      </c>
      <c r="I6">
        <f>C6-H6</f>
        <v>98.080000000000041</v>
      </c>
    </row>
    <row r="7" spans="1:12" ht="21" x14ac:dyDescent="0.25">
      <c r="A7" s="6"/>
      <c r="B7" s="6">
        <v>2</v>
      </c>
      <c r="C7" s="6">
        <v>556.89</v>
      </c>
      <c r="D7" s="9"/>
      <c r="E7">
        <f t="shared" ref="E7:E70" si="1">$L$2*(C7-G3)+(1-$L$2)*(E6+F6)</f>
        <v>581.08249999999998</v>
      </c>
      <c r="F7">
        <f t="shared" ref="F7:F70" si="2">$L$3*(E7-E6)+(1-$L$3)*F6</f>
        <v>23.8883035364269</v>
      </c>
      <c r="G7">
        <f t="shared" ref="G7:G70" si="3">$L$4*(C7-E7)+(1-$L$4)*$L$4</f>
        <v>-24.192499999999995</v>
      </c>
      <c r="H7" s="103">
        <f t="shared" ref="H7:H70" si="4">E6+F6+G3</f>
        <v>593.52725570425184</v>
      </c>
      <c r="I7">
        <f t="shared" ref="I7:I70" si="5">C7-H7</f>
        <v>-36.637255704251857</v>
      </c>
    </row>
    <row r="8" spans="1:12" ht="21" x14ac:dyDescent="0.25">
      <c r="A8" s="6"/>
      <c r="B8" s="6">
        <v>3</v>
      </c>
      <c r="C8" s="6">
        <v>594.16999999999996</v>
      </c>
      <c r="D8" s="9"/>
      <c r="E8">
        <f t="shared" si="1"/>
        <v>527.68249999999989</v>
      </c>
      <c r="F8">
        <f t="shared" si="2"/>
        <v>20.494130552340177</v>
      </c>
      <c r="G8">
        <f t="shared" si="3"/>
        <v>66.487500000000068</v>
      </c>
      <c r="H8" s="103">
        <f t="shared" si="4"/>
        <v>671.45830353642691</v>
      </c>
      <c r="I8">
        <f t="shared" si="5"/>
        <v>-77.288303536426952</v>
      </c>
    </row>
    <row r="9" spans="1:12" ht="21" x14ac:dyDescent="0.25">
      <c r="A9" s="6"/>
      <c r="B9" s="6">
        <v>4</v>
      </c>
      <c r="C9" s="6">
        <f>D6-SUM(C6:C8)</f>
        <v>567.56999999999971</v>
      </c>
      <c r="D9" s="9"/>
      <c r="E9">
        <f t="shared" si="1"/>
        <v>529.86249999999984</v>
      </c>
      <c r="F9">
        <f t="shared" si="2"/>
        <v>19.689851970672343</v>
      </c>
      <c r="G9">
        <f t="shared" si="3"/>
        <v>37.707499999999868</v>
      </c>
      <c r="H9" s="103">
        <f t="shared" si="4"/>
        <v>585.88413055233991</v>
      </c>
      <c r="I9">
        <f t="shared" si="5"/>
        <v>-18.314130552340202</v>
      </c>
    </row>
    <row r="10" spans="1:12" ht="21" x14ac:dyDescent="0.25">
      <c r="A10" s="5">
        <v>2004</v>
      </c>
      <c r="B10" s="5">
        <v>1</v>
      </c>
      <c r="C10" s="5">
        <v>594.30999999999995</v>
      </c>
      <c r="D10" s="8">
        <v>2593.33</v>
      </c>
      <c r="E10">
        <f t="shared" si="1"/>
        <v>674.31249999999989</v>
      </c>
      <c r="F10">
        <f t="shared" si="2"/>
        <v>25.168786098553973</v>
      </c>
      <c r="G10">
        <f t="shared" si="3"/>
        <v>-80.002499999999941</v>
      </c>
      <c r="H10" s="103">
        <f t="shared" si="4"/>
        <v>469.54985197067219</v>
      </c>
      <c r="I10">
        <f t="shared" si="5"/>
        <v>124.76014802932775</v>
      </c>
    </row>
    <row r="11" spans="1:12" ht="21" x14ac:dyDescent="0.25">
      <c r="A11" s="5"/>
      <c r="B11" s="5">
        <v>2</v>
      </c>
      <c r="C11" s="5">
        <v>647.28</v>
      </c>
      <c r="D11" s="8"/>
      <c r="E11">
        <f t="shared" si="1"/>
        <v>671.47249999999997</v>
      </c>
      <c r="F11">
        <f t="shared" si="2"/>
        <v>23.938759551937263</v>
      </c>
      <c r="G11">
        <f t="shared" si="3"/>
        <v>-24.192499999999995</v>
      </c>
      <c r="H11" s="103">
        <f t="shared" si="4"/>
        <v>675.28878609855383</v>
      </c>
      <c r="I11">
        <f t="shared" si="5"/>
        <v>-28.008786098553855</v>
      </c>
    </row>
    <row r="12" spans="1:12" ht="21" x14ac:dyDescent="0.25">
      <c r="A12" s="5"/>
      <c r="B12" s="5">
        <v>3</v>
      </c>
      <c r="C12" s="5">
        <v>667.84</v>
      </c>
      <c r="D12" s="8"/>
      <c r="E12">
        <f t="shared" si="1"/>
        <v>601.35249999999996</v>
      </c>
      <c r="F12">
        <f t="shared" si="2"/>
        <v>19.80809959460715</v>
      </c>
      <c r="G12">
        <f t="shared" si="3"/>
        <v>66.487500000000068</v>
      </c>
      <c r="H12" s="103">
        <f t="shared" si="4"/>
        <v>761.89875955193725</v>
      </c>
      <c r="I12">
        <f t="shared" si="5"/>
        <v>-94.058759551937214</v>
      </c>
    </row>
    <row r="13" spans="1:12" ht="21" x14ac:dyDescent="0.25">
      <c r="A13" s="5"/>
      <c r="B13" s="5">
        <v>4</v>
      </c>
      <c r="C13" s="5">
        <f>D10-SUM(C10:C12)</f>
        <v>683.90000000000009</v>
      </c>
      <c r="D13" s="8"/>
      <c r="E13">
        <f t="shared" si="1"/>
        <v>646.19250000000022</v>
      </c>
      <c r="F13">
        <f t="shared" si="2"/>
        <v>20.907394005388085</v>
      </c>
      <c r="G13">
        <f t="shared" si="3"/>
        <v>37.707499999999868</v>
      </c>
      <c r="H13" s="103">
        <f t="shared" si="4"/>
        <v>658.86809959460697</v>
      </c>
      <c r="I13">
        <f t="shared" si="5"/>
        <v>25.031900405393117</v>
      </c>
    </row>
    <row r="14" spans="1:12" ht="21" x14ac:dyDescent="0.25">
      <c r="A14" s="6">
        <v>2005</v>
      </c>
      <c r="B14" s="6">
        <v>1</v>
      </c>
      <c r="C14" s="6">
        <v>658.24</v>
      </c>
      <c r="D14" s="9">
        <v>2937.63</v>
      </c>
      <c r="E14">
        <f t="shared" si="1"/>
        <v>738.24249999999995</v>
      </c>
      <c r="F14">
        <f t="shared" si="2"/>
        <v>24.031674138806057</v>
      </c>
      <c r="G14">
        <f t="shared" si="3"/>
        <v>-80.002499999999941</v>
      </c>
      <c r="H14" s="103">
        <f t="shared" si="4"/>
        <v>587.09739400538831</v>
      </c>
      <c r="I14">
        <f t="shared" si="5"/>
        <v>71.142605994611699</v>
      </c>
    </row>
    <row r="15" spans="1:12" ht="21" x14ac:dyDescent="0.25">
      <c r="A15" s="6"/>
      <c r="B15" s="6">
        <v>2</v>
      </c>
      <c r="C15" s="6">
        <v>771.87</v>
      </c>
      <c r="D15" s="9"/>
      <c r="E15">
        <f t="shared" si="1"/>
        <v>796.0625</v>
      </c>
      <c r="F15">
        <f t="shared" si="2"/>
        <v>25.51551344654208</v>
      </c>
      <c r="G15">
        <f t="shared" si="3"/>
        <v>-24.192499999999995</v>
      </c>
      <c r="H15" s="103">
        <f t="shared" si="4"/>
        <v>738.08167413880597</v>
      </c>
      <c r="I15">
        <f t="shared" si="5"/>
        <v>33.788325861194039</v>
      </c>
    </row>
    <row r="16" spans="1:12" ht="21" x14ac:dyDescent="0.25">
      <c r="A16" s="6"/>
      <c r="B16" s="6">
        <v>3</v>
      </c>
      <c r="C16" s="6">
        <v>791.61</v>
      </c>
      <c r="D16" s="9"/>
      <c r="E16">
        <f t="shared" si="1"/>
        <v>725.12249999999995</v>
      </c>
      <c r="F16">
        <f t="shared" si="2"/>
        <v>21.279598270163998</v>
      </c>
      <c r="G16">
        <f t="shared" si="3"/>
        <v>66.487500000000068</v>
      </c>
      <c r="H16" s="103">
        <f t="shared" si="4"/>
        <v>888.06551344654213</v>
      </c>
      <c r="I16">
        <f t="shared" si="5"/>
        <v>-96.455513446542113</v>
      </c>
    </row>
    <row r="17" spans="1:9" ht="21" x14ac:dyDescent="0.25">
      <c r="A17" s="6"/>
      <c r="B17" s="6">
        <v>4</v>
      </c>
      <c r="C17" s="6">
        <f>D14-SUM(C14:C16)</f>
        <v>715.90999999999985</v>
      </c>
      <c r="D17" s="9"/>
      <c r="E17">
        <f t="shared" si="1"/>
        <v>678.20249999999999</v>
      </c>
      <c r="F17">
        <f t="shared" si="2"/>
        <v>18.284562496541952</v>
      </c>
      <c r="G17">
        <f t="shared" si="3"/>
        <v>37.707499999999868</v>
      </c>
      <c r="H17" s="103">
        <f t="shared" si="4"/>
        <v>784.10959827016381</v>
      </c>
      <c r="I17">
        <f t="shared" si="5"/>
        <v>-68.19959827016396</v>
      </c>
    </row>
    <row r="18" spans="1:9" ht="21" x14ac:dyDescent="0.25">
      <c r="A18" s="11">
        <v>2006</v>
      </c>
      <c r="B18" s="11">
        <v>1</v>
      </c>
      <c r="C18" s="16">
        <v>738.45</v>
      </c>
      <c r="D18" s="17">
        <v>3236.07</v>
      </c>
      <c r="E18">
        <f t="shared" si="1"/>
        <v>818.45249999999999</v>
      </c>
      <c r="F18">
        <f t="shared" si="2"/>
        <v>23.640764845729812</v>
      </c>
      <c r="G18">
        <f t="shared" si="3"/>
        <v>-80.002499999999941</v>
      </c>
      <c r="H18" s="103">
        <f t="shared" si="4"/>
        <v>616.48456249654203</v>
      </c>
      <c r="I18">
        <f t="shared" si="5"/>
        <v>121.96543750345802</v>
      </c>
    </row>
    <row r="19" spans="1:9" ht="21" x14ac:dyDescent="0.25">
      <c r="A19" s="11"/>
      <c r="B19" s="11">
        <v>2</v>
      </c>
      <c r="C19" s="16">
        <v>846.49</v>
      </c>
      <c r="D19" s="18"/>
      <c r="E19">
        <f t="shared" si="1"/>
        <v>870.6825</v>
      </c>
      <c r="F19">
        <f t="shared" si="2"/>
        <v>24.896282241717056</v>
      </c>
      <c r="G19">
        <f t="shared" si="3"/>
        <v>-24.192499999999995</v>
      </c>
      <c r="H19" s="103">
        <f t="shared" si="4"/>
        <v>817.90076484572978</v>
      </c>
      <c r="I19">
        <f t="shared" si="5"/>
        <v>28.589235154270227</v>
      </c>
    </row>
    <row r="20" spans="1:9" ht="21" x14ac:dyDescent="0.25">
      <c r="A20" s="11"/>
      <c r="B20" s="11">
        <v>3</v>
      </c>
      <c r="C20" s="16">
        <v>901.97</v>
      </c>
      <c r="D20" s="17"/>
      <c r="E20">
        <f t="shared" si="1"/>
        <v>835.48249999999996</v>
      </c>
      <c r="F20">
        <f t="shared" si="2"/>
        <v>22.257109581745944</v>
      </c>
      <c r="G20">
        <f t="shared" si="3"/>
        <v>66.487500000000068</v>
      </c>
      <c r="H20" s="103">
        <f t="shared" si="4"/>
        <v>962.06628224171709</v>
      </c>
      <c r="I20">
        <f t="shared" si="5"/>
        <v>-60.096282241717063</v>
      </c>
    </row>
    <row r="21" spans="1:9" ht="21" x14ac:dyDescent="0.25">
      <c r="A21" s="11"/>
      <c r="B21" s="11">
        <v>4</v>
      </c>
      <c r="C21" s="16">
        <v>749.16</v>
      </c>
      <c r="D21" s="17"/>
      <c r="E21">
        <f t="shared" si="1"/>
        <v>711.4525000000001</v>
      </c>
      <c r="F21">
        <f t="shared" si="2"/>
        <v>15.832803023788216</v>
      </c>
      <c r="G21">
        <f t="shared" si="3"/>
        <v>37.707499999999868</v>
      </c>
      <c r="H21" s="103">
        <f t="shared" si="4"/>
        <v>895.44710958174574</v>
      </c>
      <c r="I21">
        <f t="shared" si="5"/>
        <v>-146.28710958174577</v>
      </c>
    </row>
    <row r="22" spans="1:9" ht="21" x14ac:dyDescent="0.25">
      <c r="A22" s="12">
        <v>2007</v>
      </c>
      <c r="B22" s="12">
        <v>1</v>
      </c>
      <c r="C22" s="19">
        <v>915.1</v>
      </c>
      <c r="D22" s="20">
        <v>4067.6</v>
      </c>
      <c r="E22">
        <f t="shared" si="1"/>
        <v>995.10249999999996</v>
      </c>
      <c r="F22">
        <f t="shared" si="2"/>
        <v>27.594193209071008</v>
      </c>
      <c r="G22">
        <f t="shared" si="3"/>
        <v>-80.002499999999941</v>
      </c>
      <c r="H22" s="103">
        <f t="shared" si="4"/>
        <v>647.28280302378835</v>
      </c>
      <c r="I22">
        <f t="shared" si="5"/>
        <v>267.81719697621168</v>
      </c>
    </row>
    <row r="23" spans="1:9" ht="21" x14ac:dyDescent="0.25">
      <c r="A23" s="12"/>
      <c r="B23" s="12">
        <v>2</v>
      </c>
      <c r="C23" s="19">
        <v>996.96</v>
      </c>
      <c r="D23" s="21"/>
      <c r="E23">
        <f t="shared" si="1"/>
        <v>1021.1525</v>
      </c>
      <c r="F23">
        <f t="shared" si="2"/>
        <v>27.526378822771683</v>
      </c>
      <c r="G23">
        <f t="shared" si="3"/>
        <v>-24.192499999999995</v>
      </c>
      <c r="H23" s="103">
        <f t="shared" si="4"/>
        <v>998.50419320907099</v>
      </c>
      <c r="I23">
        <f t="shared" si="5"/>
        <v>-1.5441932090709543</v>
      </c>
    </row>
    <row r="24" spans="1:9" ht="21" x14ac:dyDescent="0.25">
      <c r="A24" s="12"/>
      <c r="B24" s="12">
        <v>3</v>
      </c>
      <c r="C24" s="19">
        <v>1082.8499999999999</v>
      </c>
      <c r="D24" s="21"/>
      <c r="E24">
        <f t="shared" si="1"/>
        <v>1016.3624999999998</v>
      </c>
      <c r="F24">
        <f t="shared" si="2"/>
        <v>26.107181157343984</v>
      </c>
      <c r="G24">
        <f t="shared" si="3"/>
        <v>66.487500000000068</v>
      </c>
      <c r="H24" s="103">
        <f t="shared" si="4"/>
        <v>1115.166378822772</v>
      </c>
      <c r="I24">
        <f t="shared" si="5"/>
        <v>-32.316378822772094</v>
      </c>
    </row>
    <row r="25" spans="1:9" ht="21" x14ac:dyDescent="0.25">
      <c r="A25" s="12"/>
      <c r="B25" s="12">
        <v>4</v>
      </c>
      <c r="C25" s="19">
        <v>1072.69</v>
      </c>
      <c r="D25" s="20"/>
      <c r="E25">
        <f t="shared" si="1"/>
        <v>1034.9825000000001</v>
      </c>
      <c r="F25">
        <f t="shared" si="2"/>
        <v>25.778376062026531</v>
      </c>
      <c r="G25">
        <f t="shared" si="3"/>
        <v>37.707499999999982</v>
      </c>
      <c r="H25" s="103">
        <f t="shared" si="4"/>
        <v>1080.1771811573435</v>
      </c>
      <c r="I25">
        <f t="shared" si="5"/>
        <v>-7.487181157343457</v>
      </c>
    </row>
    <row r="26" spans="1:9" ht="21" x14ac:dyDescent="0.25">
      <c r="A26" s="11">
        <v>2008</v>
      </c>
      <c r="B26" s="11">
        <v>1</v>
      </c>
      <c r="C26" s="16">
        <v>1182.08</v>
      </c>
      <c r="D26" s="17">
        <v>4991.6000000000004</v>
      </c>
      <c r="E26">
        <f t="shared" si="1"/>
        <v>1262.0825</v>
      </c>
      <c r="F26">
        <f t="shared" si="2"/>
        <v>34.619564001423832</v>
      </c>
      <c r="G26">
        <f t="shared" si="3"/>
        <v>-80.002500000000055</v>
      </c>
      <c r="H26" s="103">
        <f t="shared" si="4"/>
        <v>980.75837606202674</v>
      </c>
      <c r="I26">
        <f t="shared" si="5"/>
        <v>201.32162393797319</v>
      </c>
    </row>
    <row r="27" spans="1:9" ht="21" x14ac:dyDescent="0.25">
      <c r="A27" s="11"/>
      <c r="B27" s="11">
        <v>2</v>
      </c>
      <c r="C27" s="16">
        <v>1246.5</v>
      </c>
      <c r="D27" s="18"/>
      <c r="E27">
        <f t="shared" si="1"/>
        <v>1270.6925000000001</v>
      </c>
      <c r="F27">
        <f t="shared" si="2"/>
        <v>33.477334771099237</v>
      </c>
      <c r="G27">
        <f t="shared" si="3"/>
        <v>-24.192500000000109</v>
      </c>
      <c r="H27" s="103">
        <f t="shared" si="4"/>
        <v>1272.5095640014238</v>
      </c>
      <c r="I27">
        <f t="shared" si="5"/>
        <v>-26.009564001423769</v>
      </c>
    </row>
    <row r="28" spans="1:9" ht="21" x14ac:dyDescent="0.25">
      <c r="A28" s="11"/>
      <c r="B28" s="11">
        <v>3</v>
      </c>
      <c r="C28" s="16">
        <v>1338.18</v>
      </c>
      <c r="D28" s="18"/>
      <c r="E28">
        <f t="shared" si="1"/>
        <v>1271.6925000000001</v>
      </c>
      <c r="F28">
        <f t="shared" si="2"/>
        <v>32.05106860621634</v>
      </c>
      <c r="G28">
        <f t="shared" si="3"/>
        <v>66.487499999999955</v>
      </c>
      <c r="H28" s="103">
        <f t="shared" si="4"/>
        <v>1370.6573347710996</v>
      </c>
      <c r="I28">
        <f t="shared" si="5"/>
        <v>-32.477334771099549</v>
      </c>
    </row>
    <row r="29" spans="1:9" ht="21" x14ac:dyDescent="0.25">
      <c r="A29" s="11"/>
      <c r="B29" s="11">
        <v>4</v>
      </c>
      <c r="C29" s="16">
        <v>1224.8399999999999</v>
      </c>
      <c r="D29" s="18"/>
      <c r="E29">
        <f t="shared" si="1"/>
        <v>1187.1324999999999</v>
      </c>
      <c r="F29">
        <f t="shared" si="2"/>
        <v>26.930007325292269</v>
      </c>
      <c r="G29">
        <f t="shared" si="3"/>
        <v>37.707499999999982</v>
      </c>
      <c r="H29" s="103">
        <f t="shared" si="4"/>
        <v>1341.4510686062165</v>
      </c>
      <c r="I29">
        <f t="shared" si="5"/>
        <v>-116.61106860621658</v>
      </c>
    </row>
    <row r="30" spans="1:9" ht="21" x14ac:dyDescent="0.25">
      <c r="A30" s="12">
        <v>2009</v>
      </c>
      <c r="B30" s="12">
        <v>1</v>
      </c>
      <c r="C30" s="19">
        <v>1156.0999999999999</v>
      </c>
      <c r="D30" s="20">
        <v>5098.68</v>
      </c>
      <c r="E30">
        <f t="shared" si="1"/>
        <v>1236.1025</v>
      </c>
      <c r="F30">
        <f t="shared" si="2"/>
        <v>27.897909896354715</v>
      </c>
      <c r="G30">
        <f t="shared" si="3"/>
        <v>-80.002500000000055</v>
      </c>
      <c r="H30" s="103">
        <f t="shared" si="4"/>
        <v>1134.0600073252922</v>
      </c>
      <c r="I30">
        <f t="shared" si="5"/>
        <v>22.039992674707719</v>
      </c>
    </row>
    <row r="31" spans="1:9" ht="21" x14ac:dyDescent="0.25">
      <c r="A31" s="12"/>
      <c r="B31" s="12">
        <v>2</v>
      </c>
      <c r="C31" s="19">
        <v>1279.8900000000001</v>
      </c>
      <c r="D31" s="20"/>
      <c r="E31">
        <f t="shared" si="1"/>
        <v>1304.0825000000002</v>
      </c>
      <c r="F31">
        <f t="shared" si="2"/>
        <v>29.65814451337414</v>
      </c>
      <c r="G31">
        <f t="shared" si="3"/>
        <v>-24.192500000000109</v>
      </c>
      <c r="H31" s="103">
        <f t="shared" si="4"/>
        <v>1239.8079098963547</v>
      </c>
      <c r="I31">
        <f t="shared" si="5"/>
        <v>40.082090103645442</v>
      </c>
    </row>
    <row r="32" spans="1:9" ht="21" x14ac:dyDescent="0.25">
      <c r="A32" s="12"/>
      <c r="B32" s="12">
        <v>3</v>
      </c>
      <c r="C32" s="19">
        <v>1364.28</v>
      </c>
      <c r="D32" s="20"/>
      <c r="E32">
        <f t="shared" si="1"/>
        <v>1297.7925</v>
      </c>
      <c r="F32">
        <f t="shared" si="2"/>
        <v>28.079455172912247</v>
      </c>
      <c r="G32">
        <f t="shared" si="3"/>
        <v>66.487499999999955</v>
      </c>
      <c r="H32" s="103">
        <f t="shared" si="4"/>
        <v>1400.2281445133742</v>
      </c>
      <c r="I32">
        <f t="shared" si="5"/>
        <v>-35.948144513374245</v>
      </c>
    </row>
    <row r="33" spans="1:9" ht="21" x14ac:dyDescent="0.25">
      <c r="A33" s="12"/>
      <c r="B33" s="12">
        <v>4</v>
      </c>
      <c r="C33" s="19">
        <v>1298.4100000000001</v>
      </c>
      <c r="D33" s="21"/>
      <c r="E33">
        <f t="shared" si="1"/>
        <v>1260.7025000000001</v>
      </c>
      <c r="F33">
        <f t="shared" si="2"/>
        <v>25.217490373396416</v>
      </c>
      <c r="G33">
        <f t="shared" si="3"/>
        <v>37.707499999999982</v>
      </c>
      <c r="H33" s="103">
        <f t="shared" si="4"/>
        <v>1363.5794551729123</v>
      </c>
      <c r="I33">
        <f t="shared" si="5"/>
        <v>-65.169455172912194</v>
      </c>
    </row>
    <row r="34" spans="1:9" ht="21" x14ac:dyDescent="0.25">
      <c r="A34" s="11">
        <v>2010</v>
      </c>
      <c r="B34" s="11">
        <v>1</v>
      </c>
      <c r="C34" s="16">
        <v>1308</v>
      </c>
      <c r="D34" s="17">
        <v>5539</v>
      </c>
      <c r="E34">
        <f t="shared" si="1"/>
        <v>1388.0025000000001</v>
      </c>
      <c r="F34">
        <f t="shared" si="2"/>
        <v>29.70051924669918</v>
      </c>
      <c r="G34">
        <f t="shared" si="3"/>
        <v>-80.002500000000055</v>
      </c>
      <c r="H34" s="103">
        <f t="shared" si="4"/>
        <v>1205.9174903733965</v>
      </c>
      <c r="I34">
        <f t="shared" si="5"/>
        <v>102.0825096266035</v>
      </c>
    </row>
    <row r="35" spans="1:9" ht="21" x14ac:dyDescent="0.25">
      <c r="A35" s="11"/>
      <c r="B35" s="11">
        <v>2</v>
      </c>
      <c r="C35" s="16">
        <v>1365</v>
      </c>
      <c r="D35" s="17"/>
      <c r="E35">
        <f t="shared" si="1"/>
        <v>1389.1925000000001</v>
      </c>
      <c r="F35">
        <f t="shared" si="2"/>
        <v>28.448458717982543</v>
      </c>
      <c r="G35">
        <f t="shared" si="3"/>
        <v>-24.192500000000109</v>
      </c>
      <c r="H35" s="103">
        <f t="shared" si="4"/>
        <v>1393.5105192466992</v>
      </c>
      <c r="I35">
        <f t="shared" si="5"/>
        <v>-28.510519246699232</v>
      </c>
    </row>
    <row r="36" spans="1:9" ht="21" x14ac:dyDescent="0.25">
      <c r="A36" s="11"/>
      <c r="B36" s="11">
        <v>3</v>
      </c>
      <c r="C36" s="16">
        <v>1428</v>
      </c>
      <c r="D36" s="17"/>
      <c r="E36">
        <f t="shared" si="1"/>
        <v>1361.5125</v>
      </c>
      <c r="F36">
        <f t="shared" si="2"/>
        <v>25.983535961213612</v>
      </c>
      <c r="G36">
        <f t="shared" si="3"/>
        <v>66.487499999999955</v>
      </c>
      <c r="H36" s="103">
        <f t="shared" si="4"/>
        <v>1484.1284587179825</v>
      </c>
      <c r="I36">
        <f t="shared" si="5"/>
        <v>-56.128458717982539</v>
      </c>
    </row>
    <row r="37" spans="1:9" ht="21" x14ac:dyDescent="0.25">
      <c r="A37" s="11"/>
      <c r="B37" s="11">
        <v>4</v>
      </c>
      <c r="C37" s="16">
        <v>1438</v>
      </c>
      <c r="D37" s="17"/>
      <c r="E37">
        <f t="shared" si="1"/>
        <v>1400.2925</v>
      </c>
      <c r="F37">
        <f t="shared" si="2"/>
        <v>26.545502139081847</v>
      </c>
      <c r="G37">
        <f t="shared" si="3"/>
        <v>37.707499999999982</v>
      </c>
      <c r="H37" s="103">
        <f t="shared" si="4"/>
        <v>1425.2035359612137</v>
      </c>
      <c r="I37">
        <f t="shared" si="5"/>
        <v>12.796464038786326</v>
      </c>
    </row>
    <row r="38" spans="1:9" ht="21" x14ac:dyDescent="0.25">
      <c r="A38" s="12">
        <v>2011</v>
      </c>
      <c r="B38" s="12">
        <v>1</v>
      </c>
      <c r="C38" s="19">
        <v>1501</v>
      </c>
      <c r="D38" s="20">
        <v>6714</v>
      </c>
      <c r="E38">
        <f t="shared" si="1"/>
        <v>1581.0025000000001</v>
      </c>
      <c r="F38">
        <f t="shared" si="2"/>
        <v>33.31575002656723</v>
      </c>
      <c r="G38">
        <f t="shared" si="3"/>
        <v>-80.002500000000055</v>
      </c>
      <c r="H38" s="103">
        <f t="shared" si="4"/>
        <v>1346.8355021390819</v>
      </c>
      <c r="I38">
        <f t="shared" si="5"/>
        <v>154.16449786091812</v>
      </c>
    </row>
    <row r="39" spans="1:9" ht="21" x14ac:dyDescent="0.25">
      <c r="A39" s="12"/>
      <c r="B39" s="12">
        <v>2</v>
      </c>
      <c r="C39" s="19">
        <v>1667</v>
      </c>
      <c r="D39" s="21"/>
      <c r="E39">
        <f t="shared" si="1"/>
        <v>1691.1925000000001</v>
      </c>
      <c r="F39">
        <f t="shared" si="2"/>
        <v>36.691739542351826</v>
      </c>
      <c r="G39">
        <f t="shared" si="3"/>
        <v>-24.192500000000109</v>
      </c>
      <c r="H39" s="103">
        <f t="shared" si="4"/>
        <v>1590.1257500265672</v>
      </c>
      <c r="I39">
        <f t="shared" si="5"/>
        <v>76.874249973432825</v>
      </c>
    </row>
    <row r="40" spans="1:9" ht="21" x14ac:dyDescent="0.25">
      <c r="A40" s="12"/>
      <c r="B40" s="12">
        <v>3</v>
      </c>
      <c r="C40" s="19">
        <v>1818</v>
      </c>
      <c r="D40" s="20"/>
      <c r="E40">
        <f t="shared" si="1"/>
        <v>1751.5125</v>
      </c>
      <c r="F40">
        <f t="shared" si="2"/>
        <v>37.729392067206575</v>
      </c>
      <c r="G40">
        <f t="shared" si="3"/>
        <v>66.487499999999955</v>
      </c>
      <c r="H40" s="103">
        <f t="shared" si="4"/>
        <v>1794.3717395423519</v>
      </c>
      <c r="I40">
        <f t="shared" si="5"/>
        <v>23.628260457648139</v>
      </c>
    </row>
    <row r="41" spans="1:9" ht="21" x14ac:dyDescent="0.25">
      <c r="A41" s="12"/>
      <c r="B41" s="12">
        <v>4</v>
      </c>
      <c r="C41" s="19">
        <v>1728</v>
      </c>
      <c r="D41" s="20"/>
      <c r="E41">
        <f t="shared" si="1"/>
        <v>1690.2925</v>
      </c>
      <c r="F41">
        <f t="shared" si="2"/>
        <v>33.383956367637538</v>
      </c>
      <c r="G41">
        <f t="shared" si="3"/>
        <v>37.707499999999982</v>
      </c>
      <c r="H41" s="103">
        <f t="shared" si="4"/>
        <v>1826.9493920672066</v>
      </c>
      <c r="I41">
        <f t="shared" si="5"/>
        <v>-98.949392067206645</v>
      </c>
    </row>
    <row r="42" spans="1:9" ht="21" x14ac:dyDescent="0.25">
      <c r="A42" s="11">
        <v>2012</v>
      </c>
      <c r="B42" s="11">
        <v>1</v>
      </c>
      <c r="C42" s="16">
        <v>1758</v>
      </c>
      <c r="D42" s="17">
        <v>7391</v>
      </c>
      <c r="E42">
        <f t="shared" si="1"/>
        <v>1838.0025000000001</v>
      </c>
      <c r="F42">
        <f t="shared" si="2"/>
        <v>38.404669087662441</v>
      </c>
      <c r="G42">
        <f t="shared" si="3"/>
        <v>-80.002500000000055</v>
      </c>
      <c r="H42" s="103">
        <f t="shared" si="4"/>
        <v>1643.6739563676374</v>
      </c>
      <c r="I42">
        <f t="shared" si="5"/>
        <v>114.3260436323626</v>
      </c>
    </row>
    <row r="43" spans="1:9" ht="21" x14ac:dyDescent="0.25">
      <c r="A43" s="11"/>
      <c r="B43" s="11">
        <v>2</v>
      </c>
      <c r="C43" s="16">
        <v>1820</v>
      </c>
      <c r="D43" s="18"/>
      <c r="E43">
        <f t="shared" si="1"/>
        <v>1844.1925000000001</v>
      </c>
      <c r="F43">
        <f t="shared" si="2"/>
        <v>36.989938080439558</v>
      </c>
      <c r="G43">
        <f t="shared" si="3"/>
        <v>-24.192500000000109</v>
      </c>
      <c r="H43" s="103">
        <f t="shared" si="4"/>
        <v>1852.2146690876623</v>
      </c>
      <c r="I43">
        <f t="shared" si="5"/>
        <v>-32.214669087662287</v>
      </c>
    </row>
    <row r="44" spans="1:9" ht="21" x14ac:dyDescent="0.25">
      <c r="A44" s="11"/>
      <c r="B44" s="11">
        <v>3</v>
      </c>
      <c r="C44" s="16">
        <v>1918</v>
      </c>
      <c r="D44" s="18"/>
      <c r="E44">
        <f t="shared" si="1"/>
        <v>1851.5125</v>
      </c>
      <c r="F44">
        <f t="shared" si="2"/>
        <v>35.686960816555249</v>
      </c>
      <c r="G44">
        <f t="shared" si="3"/>
        <v>66.487499999999955</v>
      </c>
      <c r="H44" s="103">
        <f t="shared" si="4"/>
        <v>1947.6699380804396</v>
      </c>
      <c r="I44">
        <f t="shared" si="5"/>
        <v>-29.669938080439579</v>
      </c>
    </row>
    <row r="45" spans="1:9" ht="21" x14ac:dyDescent="0.25">
      <c r="A45" s="11"/>
      <c r="B45" s="11">
        <v>4</v>
      </c>
      <c r="C45" s="16">
        <v>1895</v>
      </c>
      <c r="D45" s="17"/>
      <c r="E45">
        <f t="shared" si="1"/>
        <v>1857.2925</v>
      </c>
      <c r="F45">
        <f t="shared" si="2"/>
        <v>34.373574523998712</v>
      </c>
      <c r="G45">
        <f t="shared" si="3"/>
        <v>37.707499999999982</v>
      </c>
      <c r="H45" s="103">
        <f t="shared" si="4"/>
        <v>1924.9069608165553</v>
      </c>
      <c r="I45">
        <f t="shared" si="5"/>
        <v>-29.906960816555284</v>
      </c>
    </row>
    <row r="46" spans="1:9" ht="21" x14ac:dyDescent="0.25">
      <c r="A46" s="12">
        <v>2013</v>
      </c>
      <c r="B46" s="12">
        <v>1</v>
      </c>
      <c r="C46" s="19">
        <v>1906</v>
      </c>
      <c r="D46" s="20">
        <v>8346</v>
      </c>
      <c r="E46">
        <f t="shared" si="1"/>
        <v>1986.0025000000001</v>
      </c>
      <c r="F46">
        <f t="shared" si="2"/>
        <v>38.516428385644701</v>
      </c>
      <c r="G46">
        <f t="shared" si="3"/>
        <v>-80.002500000000055</v>
      </c>
      <c r="H46" s="103">
        <f t="shared" si="4"/>
        <v>1811.6635745239987</v>
      </c>
      <c r="I46">
        <f t="shared" si="5"/>
        <v>94.336425476001295</v>
      </c>
    </row>
    <row r="47" spans="1:9" ht="21" x14ac:dyDescent="0.25">
      <c r="A47" s="12"/>
      <c r="B47" s="12">
        <v>2</v>
      </c>
      <c r="C47" s="19">
        <v>2096</v>
      </c>
      <c r="D47" s="20"/>
      <c r="E47">
        <f t="shared" si="1"/>
        <v>2120.1924999999997</v>
      </c>
      <c r="F47">
        <f t="shared" si="2"/>
        <v>42.718004008422852</v>
      </c>
      <c r="G47">
        <f t="shared" si="3"/>
        <v>-24.192499999999654</v>
      </c>
      <c r="H47" s="103">
        <f t="shared" si="4"/>
        <v>2000.3264283856447</v>
      </c>
      <c r="I47">
        <f t="shared" si="5"/>
        <v>95.673571614355296</v>
      </c>
    </row>
    <row r="48" spans="1:9" ht="21" x14ac:dyDescent="0.25">
      <c r="A48" s="12"/>
      <c r="B48" s="12">
        <v>3</v>
      </c>
      <c r="C48" s="19">
        <v>2218</v>
      </c>
      <c r="D48" s="21"/>
      <c r="E48">
        <f t="shared" si="1"/>
        <v>2151.5124999999998</v>
      </c>
      <c r="F48">
        <f t="shared" si="2"/>
        <v>42.217452236579824</v>
      </c>
      <c r="G48">
        <f t="shared" si="3"/>
        <v>66.487500000000182</v>
      </c>
      <c r="H48" s="103">
        <f t="shared" si="4"/>
        <v>2229.3980040084225</v>
      </c>
      <c r="I48">
        <f t="shared" si="5"/>
        <v>-11.398004008422504</v>
      </c>
    </row>
    <row r="49" spans="1:9" ht="21" x14ac:dyDescent="0.25">
      <c r="A49" s="12"/>
      <c r="B49" s="12">
        <v>4</v>
      </c>
      <c r="C49" s="19">
        <v>2126</v>
      </c>
      <c r="D49" s="21"/>
      <c r="E49">
        <f t="shared" si="1"/>
        <v>2088.2925</v>
      </c>
      <c r="F49">
        <f t="shared" si="2"/>
        <v>37.587088578466116</v>
      </c>
      <c r="G49">
        <f t="shared" si="3"/>
        <v>37.707499999999982</v>
      </c>
      <c r="H49" s="103">
        <f t="shared" si="4"/>
        <v>2231.4374522365797</v>
      </c>
      <c r="I49">
        <f t="shared" si="5"/>
        <v>-105.4374522365797</v>
      </c>
    </row>
    <row r="50" spans="1:9" ht="21" x14ac:dyDescent="0.25">
      <c r="A50" s="13">
        <v>2014</v>
      </c>
      <c r="B50" s="13">
        <v>1</v>
      </c>
      <c r="C50" s="22">
        <v>2177</v>
      </c>
      <c r="D50" s="18">
        <v>9473</v>
      </c>
      <c r="E50">
        <f t="shared" si="1"/>
        <v>2257.0025000000001</v>
      </c>
      <c r="F50">
        <f t="shared" si="2"/>
        <v>43.34544816429927</v>
      </c>
      <c r="G50">
        <f t="shared" si="3"/>
        <v>-80.002500000000055</v>
      </c>
      <c r="H50" s="103">
        <f t="shared" si="4"/>
        <v>2045.8770885784661</v>
      </c>
      <c r="I50">
        <f t="shared" si="5"/>
        <v>131.1229114215339</v>
      </c>
    </row>
    <row r="51" spans="1:9" ht="21" x14ac:dyDescent="0.25">
      <c r="A51" s="13"/>
      <c r="B51" s="13">
        <v>2</v>
      </c>
      <c r="C51" s="22">
        <v>2377</v>
      </c>
      <c r="D51" s="18"/>
      <c r="E51">
        <f t="shared" si="1"/>
        <v>2401.1924999999997</v>
      </c>
      <c r="F51">
        <f t="shared" si="2"/>
        <v>47.774111206071744</v>
      </c>
      <c r="G51">
        <f t="shared" si="3"/>
        <v>-24.192499999999654</v>
      </c>
      <c r="H51" s="103">
        <f t="shared" si="4"/>
        <v>2276.1554481642997</v>
      </c>
      <c r="I51">
        <f t="shared" si="5"/>
        <v>100.84455183570026</v>
      </c>
    </row>
    <row r="52" spans="1:9" ht="21" x14ac:dyDescent="0.25">
      <c r="A52" s="13"/>
      <c r="B52" s="13">
        <v>3</v>
      </c>
      <c r="C52" s="22">
        <v>2503</v>
      </c>
      <c r="D52" s="18"/>
      <c r="E52">
        <f t="shared" si="1"/>
        <v>2436.5124999999998</v>
      </c>
      <c r="F52">
        <f t="shared" si="2"/>
        <v>47.227179705931661</v>
      </c>
      <c r="G52">
        <f t="shared" si="3"/>
        <v>66.487500000000182</v>
      </c>
      <c r="H52" s="103">
        <f t="shared" si="4"/>
        <v>2515.4541112060715</v>
      </c>
      <c r="I52">
        <f t="shared" si="5"/>
        <v>-12.454111206071502</v>
      </c>
    </row>
    <row r="53" spans="1:9" ht="21" x14ac:dyDescent="0.25">
      <c r="A53" s="13"/>
      <c r="B53" s="13">
        <v>4</v>
      </c>
      <c r="C53" s="22">
        <f>D50-SUM(C50:C52)</f>
        <v>2416</v>
      </c>
      <c r="D53" s="18"/>
      <c r="E53">
        <f t="shared" si="1"/>
        <v>2378.2925</v>
      </c>
      <c r="F53">
        <f t="shared" si="2"/>
        <v>42.596388858810471</v>
      </c>
      <c r="G53">
        <f t="shared" si="3"/>
        <v>37.707499999999982</v>
      </c>
      <c r="H53" s="103">
        <f t="shared" si="4"/>
        <v>2521.4471797059314</v>
      </c>
      <c r="I53">
        <f t="shared" si="5"/>
        <v>-105.44717970593138</v>
      </c>
    </row>
    <row r="54" spans="1:9" ht="21" x14ac:dyDescent="0.25">
      <c r="A54" s="14">
        <v>2015</v>
      </c>
      <c r="B54" s="14">
        <v>1</v>
      </c>
      <c r="C54" s="23">
        <v>2230</v>
      </c>
      <c r="D54" s="21">
        <v>9667</v>
      </c>
      <c r="E54">
        <f t="shared" si="1"/>
        <v>2310.0025000000001</v>
      </c>
      <c r="F54">
        <f t="shared" si="2"/>
        <v>37.726731120882221</v>
      </c>
      <c r="G54">
        <f t="shared" si="3"/>
        <v>-80.002500000000055</v>
      </c>
      <c r="H54" s="103">
        <f t="shared" si="4"/>
        <v>2340.8863888588103</v>
      </c>
      <c r="I54">
        <f t="shared" si="5"/>
        <v>-110.88638885881028</v>
      </c>
    </row>
    <row r="55" spans="1:9" ht="21" x14ac:dyDescent="0.25">
      <c r="A55" s="14"/>
      <c r="B55" s="14">
        <v>2</v>
      </c>
      <c r="C55" s="23">
        <v>2390</v>
      </c>
      <c r="D55" s="21"/>
      <c r="E55">
        <f t="shared" si="1"/>
        <v>2414.1924999999997</v>
      </c>
      <c r="F55">
        <f t="shared" si="2"/>
        <v>40.645514705739522</v>
      </c>
      <c r="G55">
        <f t="shared" si="3"/>
        <v>-24.192499999999654</v>
      </c>
      <c r="H55" s="103">
        <f t="shared" si="4"/>
        <v>2323.5367311208825</v>
      </c>
      <c r="I55">
        <f t="shared" si="5"/>
        <v>66.46326887911755</v>
      </c>
    </row>
    <row r="56" spans="1:9" ht="21" x14ac:dyDescent="0.25">
      <c r="A56" s="14"/>
      <c r="B56" s="14">
        <v>3</v>
      </c>
      <c r="C56" s="23">
        <v>2530</v>
      </c>
      <c r="D56" s="21"/>
      <c r="E56">
        <f t="shared" si="1"/>
        <v>2463.5124999999998</v>
      </c>
      <c r="F56">
        <f t="shared" si="2"/>
        <v>41.026461139927463</v>
      </c>
      <c r="G56">
        <f t="shared" si="3"/>
        <v>66.487500000000182</v>
      </c>
      <c r="H56" s="103">
        <f t="shared" si="4"/>
        <v>2521.3255147057394</v>
      </c>
      <c r="I56">
        <f t="shared" si="5"/>
        <v>8.6744852942606485</v>
      </c>
    </row>
    <row r="57" spans="1:9" ht="21" x14ac:dyDescent="0.25">
      <c r="A57" s="14"/>
      <c r="B57" s="14">
        <v>4</v>
      </c>
      <c r="C57" s="23">
        <f>D54-SUM(C54:C56)</f>
        <v>2517</v>
      </c>
      <c r="D57" s="21"/>
      <c r="E57">
        <f t="shared" si="1"/>
        <v>2479.2925</v>
      </c>
      <c r="F57">
        <f t="shared" si="2"/>
        <v>39.917744135878472</v>
      </c>
      <c r="G57">
        <f t="shared" si="3"/>
        <v>37.707499999999982</v>
      </c>
      <c r="H57" s="103">
        <f t="shared" si="4"/>
        <v>2542.2464611399273</v>
      </c>
      <c r="I57">
        <f t="shared" si="5"/>
        <v>-25.246461139927305</v>
      </c>
    </row>
    <row r="58" spans="1:9" ht="21" x14ac:dyDescent="0.25">
      <c r="A58" s="13">
        <v>2016</v>
      </c>
      <c r="B58" s="13">
        <v>1</v>
      </c>
      <c r="C58" s="22">
        <v>2446</v>
      </c>
      <c r="D58" s="18">
        <v>10776</v>
      </c>
      <c r="E58">
        <f t="shared" si="1"/>
        <v>2526.0025000000001</v>
      </c>
      <c r="F58">
        <f t="shared" si="2"/>
        <v>40.216031073230383</v>
      </c>
      <c r="G58">
        <f t="shared" si="3"/>
        <v>-80.002500000000055</v>
      </c>
      <c r="H58" s="103">
        <f t="shared" si="4"/>
        <v>2439.2077441358783</v>
      </c>
      <c r="I58">
        <f t="shared" si="5"/>
        <v>6.792255864121671</v>
      </c>
    </row>
    <row r="59" spans="1:9" ht="21" x14ac:dyDescent="0.25">
      <c r="A59" s="13"/>
      <c r="B59" s="13">
        <v>2</v>
      </c>
      <c r="C59" s="22">
        <v>2694</v>
      </c>
      <c r="D59" s="18"/>
      <c r="E59">
        <f t="shared" si="1"/>
        <v>2718.1924999999997</v>
      </c>
      <c r="F59">
        <f t="shared" si="2"/>
        <v>46.890080263255101</v>
      </c>
      <c r="G59">
        <f t="shared" si="3"/>
        <v>-24.192499999999654</v>
      </c>
      <c r="H59" s="103">
        <f t="shared" si="4"/>
        <v>2542.0260310732306</v>
      </c>
      <c r="I59">
        <f t="shared" si="5"/>
        <v>151.97396892676943</v>
      </c>
    </row>
    <row r="60" spans="1:9" ht="21" x14ac:dyDescent="0.25">
      <c r="A60" s="13"/>
      <c r="B60" s="13">
        <v>3</v>
      </c>
      <c r="C60" s="22">
        <v>2880</v>
      </c>
      <c r="D60" s="18"/>
      <c r="E60">
        <f t="shared" si="1"/>
        <v>2813.5124999999998</v>
      </c>
      <c r="F60">
        <f t="shared" si="2"/>
        <v>49.016915989627002</v>
      </c>
      <c r="G60">
        <f t="shared" si="3"/>
        <v>66.487500000000182</v>
      </c>
      <c r="H60" s="103">
        <f t="shared" si="4"/>
        <v>2831.570080263255</v>
      </c>
      <c r="I60">
        <f t="shared" si="5"/>
        <v>48.429919736744978</v>
      </c>
    </row>
    <row r="61" spans="1:9" ht="21" x14ac:dyDescent="0.25">
      <c r="A61" s="13"/>
      <c r="B61" s="13">
        <v>4</v>
      </c>
      <c r="C61" s="22">
        <f>D58-SUM(C58:C60)</f>
        <v>2756</v>
      </c>
      <c r="D61" s="18"/>
      <c r="E61">
        <f t="shared" si="1"/>
        <v>2718.2925</v>
      </c>
      <c r="F61">
        <f t="shared" si="2"/>
        <v>42.682645198843773</v>
      </c>
      <c r="G61">
        <f t="shared" si="3"/>
        <v>37.707499999999982</v>
      </c>
      <c r="H61" s="103">
        <f t="shared" si="4"/>
        <v>2900.2369159896266</v>
      </c>
      <c r="I61">
        <f t="shared" si="5"/>
        <v>-144.2369159896266</v>
      </c>
    </row>
    <row r="62" spans="1:9" ht="21" x14ac:dyDescent="0.25">
      <c r="A62" s="14">
        <v>2017</v>
      </c>
      <c r="B62" s="14">
        <v>1</v>
      </c>
      <c r="C62" s="23">
        <v>2734</v>
      </c>
      <c r="D62" s="21">
        <v>12497</v>
      </c>
      <c r="E62">
        <f t="shared" si="1"/>
        <v>2814.0025000000001</v>
      </c>
      <c r="F62">
        <f t="shared" si="2"/>
        <v>45.011380684658093</v>
      </c>
      <c r="G62">
        <f t="shared" si="3"/>
        <v>-80.002500000000055</v>
      </c>
      <c r="H62" s="103">
        <f t="shared" si="4"/>
        <v>2680.9726451988436</v>
      </c>
      <c r="I62">
        <f t="shared" si="5"/>
        <v>53.027354801156434</v>
      </c>
    </row>
    <row r="63" spans="1:9" ht="21" x14ac:dyDescent="0.25">
      <c r="A63" s="14"/>
      <c r="B63" s="14">
        <v>2</v>
      </c>
      <c r="C63" s="23">
        <v>3053</v>
      </c>
      <c r="D63" s="21"/>
      <c r="E63">
        <f t="shared" si="1"/>
        <v>3077.1924999999997</v>
      </c>
      <c r="F63">
        <f t="shared" si="2"/>
        <v>54.592856037347772</v>
      </c>
      <c r="G63">
        <f t="shared" si="3"/>
        <v>-24.192499999999654</v>
      </c>
      <c r="H63" s="103">
        <f t="shared" si="4"/>
        <v>2834.8213806846584</v>
      </c>
      <c r="I63">
        <f t="shared" si="5"/>
        <v>218.17861931534162</v>
      </c>
    </row>
    <row r="64" spans="1:9" ht="21" x14ac:dyDescent="0.25">
      <c r="A64" s="14"/>
      <c r="B64" s="14">
        <v>3</v>
      </c>
      <c r="C64" s="23">
        <v>3398</v>
      </c>
      <c r="D64" s="21"/>
      <c r="E64">
        <f t="shared" si="1"/>
        <v>3331.5124999999998</v>
      </c>
      <c r="F64">
        <f t="shared" si="2"/>
        <v>63.364021209932098</v>
      </c>
      <c r="G64">
        <f t="shared" si="3"/>
        <v>66.487500000000182</v>
      </c>
      <c r="H64" s="103">
        <f t="shared" si="4"/>
        <v>3198.2728560373475</v>
      </c>
      <c r="I64">
        <f t="shared" si="5"/>
        <v>199.72714396265246</v>
      </c>
    </row>
    <row r="65" spans="1:9" ht="21" x14ac:dyDescent="0.25">
      <c r="A65" s="14"/>
      <c r="B65" s="14">
        <v>4</v>
      </c>
      <c r="C65" s="23">
        <f>D62-SUM(C62:C64)</f>
        <v>3312</v>
      </c>
      <c r="D65" s="21"/>
      <c r="E65">
        <f t="shared" si="1"/>
        <v>3274.2925</v>
      </c>
      <c r="F65">
        <f t="shared" si="2"/>
        <v>58.068484778466882</v>
      </c>
      <c r="G65">
        <f t="shared" si="3"/>
        <v>37.707499999999982</v>
      </c>
      <c r="H65" s="103">
        <f t="shared" si="4"/>
        <v>3432.584021209932</v>
      </c>
      <c r="I65">
        <f t="shared" si="5"/>
        <v>-120.58402120993196</v>
      </c>
    </row>
    <row r="66" spans="1:9" ht="21" x14ac:dyDescent="0.25">
      <c r="A66" s="13">
        <v>2018</v>
      </c>
      <c r="B66" s="13">
        <v>1</v>
      </c>
      <c r="C66" s="22">
        <v>3580</v>
      </c>
      <c r="D66" s="18">
        <v>14950</v>
      </c>
      <c r="E66">
        <f t="shared" si="1"/>
        <v>3660.0025000000001</v>
      </c>
      <c r="F66">
        <f t="shared" si="2"/>
        <v>72.457104123773547</v>
      </c>
      <c r="G66">
        <f t="shared" si="3"/>
        <v>-80.002500000000055</v>
      </c>
      <c r="H66" s="103">
        <f t="shared" si="4"/>
        <v>3252.3584847784668</v>
      </c>
      <c r="I66">
        <f t="shared" si="5"/>
        <v>327.64151522153315</v>
      </c>
    </row>
    <row r="67" spans="1:9" ht="21" x14ac:dyDescent="0.25">
      <c r="A67" s="13"/>
      <c r="B67" s="13">
        <v>2</v>
      </c>
      <c r="C67" s="22">
        <v>3665</v>
      </c>
      <c r="D67" s="18"/>
      <c r="E67">
        <f t="shared" si="1"/>
        <v>3689.1924999999997</v>
      </c>
      <c r="F67">
        <f t="shared" si="2"/>
        <v>70.55699726158366</v>
      </c>
      <c r="G67">
        <f t="shared" si="3"/>
        <v>-24.192499999999654</v>
      </c>
      <c r="H67" s="103">
        <f t="shared" si="4"/>
        <v>3708.2671041237741</v>
      </c>
      <c r="I67">
        <f t="shared" si="5"/>
        <v>-43.267104123774061</v>
      </c>
    </row>
    <row r="68" spans="1:9" ht="21" x14ac:dyDescent="0.25">
      <c r="A68" s="13"/>
      <c r="B68" s="13">
        <v>3</v>
      </c>
      <c r="C68" s="22">
        <v>3898</v>
      </c>
      <c r="D68" s="18"/>
      <c r="E68">
        <f t="shared" si="1"/>
        <v>3831.5124999999998</v>
      </c>
      <c r="F68">
        <f t="shared" si="2"/>
        <v>73.708522576625342</v>
      </c>
      <c r="G68">
        <f t="shared" si="3"/>
        <v>66.487500000000182</v>
      </c>
      <c r="H68" s="103">
        <f t="shared" si="4"/>
        <v>3826.2369972615834</v>
      </c>
      <c r="I68">
        <f t="shared" si="5"/>
        <v>71.763002738416617</v>
      </c>
    </row>
    <row r="69" spans="1:9" ht="21" x14ac:dyDescent="0.25">
      <c r="A69" s="13"/>
      <c r="B69" s="13">
        <v>4</v>
      </c>
      <c r="C69" s="22">
        <f>D66-SUM(C66:C68)</f>
        <v>3807</v>
      </c>
      <c r="D69" s="18"/>
      <c r="E69">
        <f t="shared" si="1"/>
        <v>3769.2925</v>
      </c>
      <c r="F69">
        <f t="shared" si="2"/>
        <v>67.739121024436315</v>
      </c>
      <c r="G69">
        <f t="shared" si="3"/>
        <v>37.707499999999982</v>
      </c>
      <c r="H69" s="103">
        <f t="shared" si="4"/>
        <v>3942.9285225766253</v>
      </c>
      <c r="I69">
        <f t="shared" si="5"/>
        <v>-135.92852257662526</v>
      </c>
    </row>
    <row r="70" spans="1:9" ht="21" x14ac:dyDescent="0.25">
      <c r="A70" s="14">
        <v>2019</v>
      </c>
      <c r="B70" s="12">
        <v>1</v>
      </c>
      <c r="C70" s="23">
        <v>3889</v>
      </c>
      <c r="D70" s="21">
        <v>16863</v>
      </c>
      <c r="E70">
        <f t="shared" si="1"/>
        <v>3969.0025000000001</v>
      </c>
      <c r="F70">
        <f t="shared" si="2"/>
        <v>73.534719732252697</v>
      </c>
      <c r="G70">
        <f t="shared" si="3"/>
        <v>-80.002500000000055</v>
      </c>
      <c r="H70" s="103">
        <f t="shared" si="4"/>
        <v>3757.0291210244363</v>
      </c>
      <c r="I70">
        <f t="shared" si="5"/>
        <v>131.97087897556366</v>
      </c>
    </row>
    <row r="71" spans="1:9" ht="21" x14ac:dyDescent="0.25">
      <c r="A71" s="14"/>
      <c r="B71" s="12">
        <v>2</v>
      </c>
      <c r="C71" s="23">
        <v>4113</v>
      </c>
      <c r="D71" s="21"/>
      <c r="E71">
        <f t="shared" ref="E71:E85" si="6">$L$2*(C71-G67)+(1-$L$2)*(E70+F70)</f>
        <v>4137.1924999999983</v>
      </c>
      <c r="F71">
        <f t="shared" ref="F71:F84" si="7">$L$3*(E71-E70)+(1-$L$3)*F70</f>
        <v>77.691576337787026</v>
      </c>
      <c r="G71">
        <f t="shared" ref="G71:G84" si="8">$L$4*(C71-E71)+(1-$L$4)*$L$4</f>
        <v>-24.19249999999829</v>
      </c>
      <c r="H71" s="103">
        <f t="shared" ref="H71:H84" si="9">E70+F70+G67</f>
        <v>4018.344719732253</v>
      </c>
      <c r="I71">
        <f t="shared" ref="I71:I84" si="10">C71-H71</f>
        <v>94.655280267747003</v>
      </c>
    </row>
    <row r="72" spans="1:9" ht="21" x14ac:dyDescent="0.25">
      <c r="A72" s="14"/>
      <c r="B72" s="12">
        <v>3</v>
      </c>
      <c r="C72" s="23">
        <v>4467</v>
      </c>
      <c r="D72" s="21"/>
      <c r="E72">
        <f t="shared" si="6"/>
        <v>4400.5124999999998</v>
      </c>
      <c r="F72">
        <f t="shared" si="7"/>
        <v>85.843585786098188</v>
      </c>
      <c r="G72">
        <f t="shared" si="8"/>
        <v>66.487500000000182</v>
      </c>
      <c r="H72" s="103">
        <f t="shared" si="9"/>
        <v>4281.3715763377859</v>
      </c>
      <c r="I72">
        <f t="shared" si="10"/>
        <v>185.62842366221412</v>
      </c>
    </row>
    <row r="73" spans="1:9" ht="21" x14ac:dyDescent="0.25">
      <c r="A73" s="14"/>
      <c r="B73" s="12">
        <v>4</v>
      </c>
      <c r="C73" s="23">
        <v>4414</v>
      </c>
      <c r="D73" s="21"/>
      <c r="E73">
        <f t="shared" si="6"/>
        <v>4376.2924999999996</v>
      </c>
      <c r="F73">
        <f t="shared" si="7"/>
        <v>81.010062053353607</v>
      </c>
      <c r="G73">
        <f t="shared" si="8"/>
        <v>37.707500000000437</v>
      </c>
      <c r="H73" s="103">
        <f t="shared" si="9"/>
        <v>4524.063585786098</v>
      </c>
      <c r="I73">
        <f t="shared" si="10"/>
        <v>-110.06358578609797</v>
      </c>
    </row>
    <row r="74" spans="1:9" ht="21" x14ac:dyDescent="0.25">
      <c r="A74" s="13">
        <v>2020</v>
      </c>
      <c r="B74" s="11">
        <v>1</v>
      </c>
      <c r="C74" s="22">
        <v>4009</v>
      </c>
      <c r="D74" s="18">
        <v>15301</v>
      </c>
      <c r="E74">
        <f t="shared" si="6"/>
        <v>4089.0025000000001</v>
      </c>
      <c r="F74">
        <f t="shared" si="7"/>
        <v>64.835892567672275</v>
      </c>
      <c r="G74">
        <f t="shared" si="8"/>
        <v>-80.002500000000055</v>
      </c>
      <c r="H74" s="103">
        <f t="shared" si="9"/>
        <v>4377.300062053353</v>
      </c>
      <c r="I74">
        <f t="shared" si="10"/>
        <v>-368.30006205335303</v>
      </c>
    </row>
    <row r="75" spans="1:9" ht="21" x14ac:dyDescent="0.25">
      <c r="A75" s="13"/>
      <c r="B75" s="11">
        <v>2</v>
      </c>
      <c r="C75" s="22">
        <v>3335</v>
      </c>
      <c r="D75" s="18"/>
      <c r="E75">
        <f t="shared" si="6"/>
        <v>3359.1924999999983</v>
      </c>
      <c r="F75">
        <f t="shared" si="7"/>
        <v>29.938430764833385</v>
      </c>
      <c r="G75">
        <f t="shared" si="8"/>
        <v>-24.19249999999829</v>
      </c>
      <c r="H75" s="103">
        <f t="shared" si="9"/>
        <v>4129.6458925676743</v>
      </c>
      <c r="I75">
        <f t="shared" si="10"/>
        <v>-794.64589256767431</v>
      </c>
    </row>
    <row r="76" spans="1:9" ht="21" x14ac:dyDescent="0.25">
      <c r="A76" s="13"/>
      <c r="B76" s="11">
        <v>3</v>
      </c>
      <c r="C76" s="22">
        <v>3837</v>
      </c>
      <c r="D76" s="18"/>
      <c r="E76">
        <f t="shared" si="6"/>
        <v>3770.5124999999998</v>
      </c>
      <c r="F76">
        <f t="shared" si="7"/>
        <v>46.687084308723172</v>
      </c>
      <c r="G76">
        <f t="shared" si="8"/>
        <v>66.487500000000182</v>
      </c>
      <c r="H76" s="103">
        <f t="shared" si="9"/>
        <v>3455.6184307648318</v>
      </c>
      <c r="I76">
        <f t="shared" si="10"/>
        <v>381.38156923516817</v>
      </c>
    </row>
    <row r="77" spans="1:9" ht="21" x14ac:dyDescent="0.25">
      <c r="A77" s="13"/>
      <c r="B77" s="11">
        <v>4</v>
      </c>
      <c r="C77" s="22">
        <f>D74-SUM(C74:C76)</f>
        <v>4120</v>
      </c>
      <c r="D77" s="18"/>
      <c r="E77">
        <f t="shared" si="6"/>
        <v>4082.2924999999996</v>
      </c>
      <c r="F77">
        <f t="shared" si="7"/>
        <v>58.32883566749166</v>
      </c>
      <c r="G77">
        <f t="shared" si="8"/>
        <v>37.707500000000437</v>
      </c>
      <c r="H77" s="103">
        <f t="shared" si="9"/>
        <v>3854.9070843087234</v>
      </c>
      <c r="I77">
        <f t="shared" si="10"/>
        <v>265.09291569127663</v>
      </c>
    </row>
    <row r="78" spans="1:9" ht="21" x14ac:dyDescent="0.25">
      <c r="A78" s="14">
        <v>2021</v>
      </c>
      <c r="B78" s="12">
        <v>1</v>
      </c>
      <c r="C78" s="23">
        <v>4155</v>
      </c>
      <c r="D78" s="21">
        <v>18884</v>
      </c>
      <c r="E78">
        <f t="shared" si="6"/>
        <v>4235.0025000000005</v>
      </c>
      <c r="F78">
        <f t="shared" si="7"/>
        <v>62.473654269093764</v>
      </c>
      <c r="G78">
        <f t="shared" si="8"/>
        <v>-80.002500000000509</v>
      </c>
      <c r="H78" s="103">
        <f t="shared" si="9"/>
        <v>4060.6188356674916</v>
      </c>
      <c r="I78">
        <f t="shared" si="10"/>
        <v>94.381164332508433</v>
      </c>
    </row>
    <row r="79" spans="1:9" ht="21" x14ac:dyDescent="0.25">
      <c r="A79" s="14"/>
      <c r="B79" s="12">
        <v>2</v>
      </c>
      <c r="C79" s="23">
        <v>4528</v>
      </c>
      <c r="D79" s="21"/>
      <c r="E79">
        <f t="shared" si="6"/>
        <v>4552.1924999999983</v>
      </c>
      <c r="F79">
        <f t="shared" si="7"/>
        <v>73.659710887320003</v>
      </c>
      <c r="G79">
        <f t="shared" si="8"/>
        <v>-24.19249999999829</v>
      </c>
      <c r="H79" s="103">
        <f t="shared" si="9"/>
        <v>4273.2836542690957</v>
      </c>
      <c r="I79">
        <f t="shared" si="10"/>
        <v>254.71634573090432</v>
      </c>
    </row>
    <row r="80" spans="1:9" ht="21" x14ac:dyDescent="0.25">
      <c r="A80" s="14"/>
      <c r="B80" s="12">
        <v>3</v>
      </c>
      <c r="C80" s="23">
        <v>4985</v>
      </c>
      <c r="D80" s="21"/>
      <c r="E80">
        <f t="shared" si="6"/>
        <v>4918.5124999999998</v>
      </c>
      <c r="F80">
        <f t="shared" si="7"/>
        <v>86.512103828680139</v>
      </c>
      <c r="G80">
        <f t="shared" si="8"/>
        <v>66.487500000000182</v>
      </c>
      <c r="H80" s="103">
        <f t="shared" si="9"/>
        <v>4692.3397108873187</v>
      </c>
      <c r="I80">
        <f t="shared" si="10"/>
        <v>292.66028911268131</v>
      </c>
    </row>
    <row r="81" spans="1:10" ht="21" x14ac:dyDescent="0.25">
      <c r="A81" s="14"/>
      <c r="B81" s="12">
        <v>4</v>
      </c>
      <c r="C81" s="23">
        <f>D78-SUM(C78:C80)</f>
        <v>5216</v>
      </c>
      <c r="D81" s="21"/>
      <c r="E81">
        <f t="shared" si="6"/>
        <v>5178.2924999999996</v>
      </c>
      <c r="F81">
        <f t="shared" si="7"/>
        <v>94.121291574883642</v>
      </c>
      <c r="G81">
        <f t="shared" si="8"/>
        <v>37.707500000000437</v>
      </c>
      <c r="H81" s="103">
        <f t="shared" si="9"/>
        <v>5042.73210382868</v>
      </c>
      <c r="I81">
        <f t="shared" si="10"/>
        <v>173.26789617131999</v>
      </c>
    </row>
    <row r="82" spans="1:10" ht="21" x14ac:dyDescent="0.25">
      <c r="A82" s="13">
        <v>2022</v>
      </c>
      <c r="B82" s="11">
        <v>1</v>
      </c>
      <c r="C82" s="22">
        <v>5167</v>
      </c>
      <c r="D82" s="18">
        <v>22237</v>
      </c>
      <c r="E82">
        <f t="shared" si="6"/>
        <v>5247.0025000000005</v>
      </c>
      <c r="F82">
        <f t="shared" si="7"/>
        <v>93.00533592043503</v>
      </c>
      <c r="G82">
        <f t="shared" si="8"/>
        <v>-80.002500000000509</v>
      </c>
      <c r="H82" s="103">
        <f t="shared" si="9"/>
        <v>5192.4112915748829</v>
      </c>
      <c r="I82">
        <f t="shared" si="10"/>
        <v>-25.411291574882853</v>
      </c>
    </row>
    <row r="83" spans="1:10" ht="21" x14ac:dyDescent="0.25">
      <c r="A83" s="13"/>
      <c r="B83" s="11">
        <v>2</v>
      </c>
      <c r="C83" s="22">
        <v>5497</v>
      </c>
      <c r="D83" s="18"/>
      <c r="E83">
        <f t="shared" si="6"/>
        <v>5521.1924999999983</v>
      </c>
      <c r="F83">
        <f t="shared" si="7"/>
        <v>100.96219438168765</v>
      </c>
      <c r="G83">
        <f t="shared" si="8"/>
        <v>-24.19249999999829</v>
      </c>
      <c r="H83" s="103">
        <f t="shared" si="9"/>
        <v>5315.8153359204371</v>
      </c>
      <c r="I83">
        <f t="shared" si="10"/>
        <v>181.18466407956294</v>
      </c>
    </row>
    <row r="84" spans="1:10" ht="21" x14ac:dyDescent="0.25">
      <c r="A84" s="13"/>
      <c r="B84" s="11">
        <v>3</v>
      </c>
      <c r="C84" s="22">
        <v>5756</v>
      </c>
      <c r="D84" s="18"/>
      <c r="E84">
        <f t="shared" si="6"/>
        <v>5689.5124999999998</v>
      </c>
      <c r="F84">
        <f t="shared" si="7"/>
        <v>103.9202622087204</v>
      </c>
      <c r="G84">
        <f t="shared" si="8"/>
        <v>66.487500000000182</v>
      </c>
      <c r="H84" s="103">
        <f t="shared" si="9"/>
        <v>5688.6421943816858</v>
      </c>
      <c r="I84">
        <f t="shared" si="10"/>
        <v>67.35780561831416</v>
      </c>
    </row>
    <row r="85" spans="1:10" ht="21" x14ac:dyDescent="0.25">
      <c r="A85" s="40"/>
      <c r="B85" s="41">
        <v>4</v>
      </c>
      <c r="C85" s="42">
        <f>D82-SUM(C82:C84)</f>
        <v>5817</v>
      </c>
      <c r="D85" s="79"/>
      <c r="E85">
        <f t="shared" si="6"/>
        <v>5779.2924999999996</v>
      </c>
      <c r="F85">
        <f t="shared" ref="F85" si="11">$L$3*(E85-E84)+(1-$L$3)*F84</f>
        <v>103.29928214083573</v>
      </c>
      <c r="G85">
        <f t="shared" ref="G85" si="12">$L$4*(C85-E85)+(1-$L$4)*$L$4</f>
        <v>37.707500000000437</v>
      </c>
      <c r="H85" s="103">
        <f t="shared" ref="H85" si="13">E84+F84+G81</f>
        <v>5831.1402622087207</v>
      </c>
      <c r="I85">
        <f t="shared" ref="I85" si="14">C85-H85</f>
        <v>-14.140262208720742</v>
      </c>
      <c r="J85" t="s">
        <v>55</v>
      </c>
    </row>
    <row r="86" spans="1:10" ht="19" x14ac:dyDescent="0.25">
      <c r="A86" s="93">
        <v>2023</v>
      </c>
      <c r="B86" s="93">
        <v>1</v>
      </c>
      <c r="C86" s="94"/>
      <c r="D86" s="95"/>
      <c r="E86" s="96"/>
      <c r="F86" s="96"/>
      <c r="G86" s="96"/>
      <c r="H86" s="105">
        <f>($E$85+J86*$F$85)+G82</f>
        <v>5802.5892821408352</v>
      </c>
      <c r="I86" s="96"/>
      <c r="J86">
        <v>1</v>
      </c>
    </row>
    <row r="87" spans="1:10" ht="19" x14ac:dyDescent="0.25">
      <c r="A87" s="93"/>
      <c r="B87" s="93">
        <v>2</v>
      </c>
      <c r="C87" s="94"/>
      <c r="D87" s="95"/>
      <c r="E87" s="96"/>
      <c r="F87" s="96"/>
      <c r="G87" s="96"/>
      <c r="H87" s="105">
        <f t="shared" ref="H87:H89" si="15">($E$85+J87*$F$85)+G83</f>
        <v>5961.6985642816726</v>
      </c>
      <c r="I87" s="96"/>
      <c r="J87">
        <v>2</v>
      </c>
    </row>
    <row r="88" spans="1:10" ht="19" x14ac:dyDescent="0.25">
      <c r="A88" s="93"/>
      <c r="B88" s="93">
        <v>3</v>
      </c>
      <c r="C88" s="94"/>
      <c r="D88" s="95"/>
      <c r="E88" s="96"/>
      <c r="F88" s="96"/>
      <c r="G88" s="96"/>
      <c r="H88" s="105">
        <f t="shared" si="15"/>
        <v>6155.6778464225072</v>
      </c>
      <c r="I88" s="96"/>
      <c r="J88">
        <v>3</v>
      </c>
    </row>
    <row r="89" spans="1:10" ht="19" x14ac:dyDescent="0.25">
      <c r="A89" s="93"/>
      <c r="B89" s="93">
        <v>4</v>
      </c>
      <c r="C89" s="94"/>
      <c r="D89" s="95"/>
      <c r="E89" s="96"/>
      <c r="F89" s="96"/>
      <c r="G89" s="96"/>
      <c r="H89" s="105">
        <f t="shared" si="15"/>
        <v>6230.1971285633426</v>
      </c>
      <c r="I89" s="96"/>
      <c r="J89">
        <v>4</v>
      </c>
    </row>
    <row r="94" spans="1:10" ht="19" x14ac:dyDescent="0.25">
      <c r="D94" s="93">
        <v>2023</v>
      </c>
      <c r="E94" s="113">
        <v>1</v>
      </c>
      <c r="F94" s="112">
        <v>5802.5892821408352</v>
      </c>
    </row>
    <row r="95" spans="1:10" ht="19" x14ac:dyDescent="0.25">
      <c r="D95" s="93"/>
      <c r="E95" s="113">
        <v>2</v>
      </c>
      <c r="F95" s="112">
        <v>5961.6985642816726</v>
      </c>
    </row>
    <row r="96" spans="1:10" ht="19" x14ac:dyDescent="0.25">
      <c r="D96" s="93"/>
      <c r="E96" s="113">
        <v>3</v>
      </c>
      <c r="F96" s="112">
        <v>6155.6778464225072</v>
      </c>
    </row>
    <row r="97" spans="4:6" ht="19" x14ac:dyDescent="0.25">
      <c r="D97" s="93"/>
      <c r="E97" s="113">
        <v>4</v>
      </c>
      <c r="F97" s="112">
        <v>6230.1971285633426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50140-C99A-3145-81C6-474CD15C20FB}">
  <dimension ref="A1:L89"/>
  <sheetViews>
    <sheetView zoomScale="69" zoomScaleNormal="100" workbookViewId="0">
      <selection activeCell="L33" sqref="L33"/>
    </sheetView>
  </sheetViews>
  <sheetFormatPr baseColWidth="10" defaultColWidth="11" defaultRowHeight="16" x14ac:dyDescent="0.2"/>
  <cols>
    <col min="1" max="2" width="11.1640625" bestFit="1" customWidth="1"/>
    <col min="3" max="3" width="17.1640625" customWidth="1"/>
    <col min="4" max="4" width="22.5" customWidth="1"/>
    <col min="8" max="8" width="13.1640625" style="103" customWidth="1"/>
    <col min="9" max="9" width="19.6640625" customWidth="1"/>
  </cols>
  <sheetData>
    <row r="1" spans="1:12" ht="22" thickBot="1" x14ac:dyDescent="0.3">
      <c r="A1" s="4" t="s">
        <v>0</v>
      </c>
      <c r="B1" s="4" t="s">
        <v>1</v>
      </c>
      <c r="C1" s="4" t="s">
        <v>2</v>
      </c>
      <c r="D1" s="7" t="s">
        <v>3</v>
      </c>
      <c r="E1" s="86" t="s">
        <v>46</v>
      </c>
      <c r="F1" s="86" t="s">
        <v>47</v>
      </c>
      <c r="G1" s="86" t="s">
        <v>53</v>
      </c>
      <c r="H1" s="102" t="s">
        <v>26</v>
      </c>
      <c r="I1" s="86" t="s">
        <v>48</v>
      </c>
    </row>
    <row r="2" spans="1:12" ht="22" thickTop="1" x14ac:dyDescent="0.25">
      <c r="A2" s="5">
        <v>2002</v>
      </c>
      <c r="B2" s="5">
        <v>1</v>
      </c>
      <c r="C2" s="5">
        <v>392.95</v>
      </c>
      <c r="D2" s="8">
        <v>1891.81</v>
      </c>
      <c r="G2" s="106">
        <f>C2/$E$5</f>
        <v>0.83084453512773482</v>
      </c>
      <c r="K2" s="99" t="s">
        <v>8</v>
      </c>
      <c r="L2" s="100">
        <v>0.90252247303141475</v>
      </c>
    </row>
    <row r="3" spans="1:12" ht="21" x14ac:dyDescent="0.25">
      <c r="A3" s="5"/>
      <c r="B3" s="5">
        <v>2</v>
      </c>
      <c r="C3" s="5">
        <v>448.76</v>
      </c>
      <c r="D3" s="8"/>
      <c r="G3" s="106">
        <f t="shared" ref="G3:G5" si="0">C3/$E$5</f>
        <v>0.94884792870319956</v>
      </c>
      <c r="K3" s="99" t="s">
        <v>49</v>
      </c>
      <c r="L3" s="100">
        <v>3.8566394556954847E-2</v>
      </c>
    </row>
    <row r="4" spans="1:12" ht="21" x14ac:dyDescent="0.25">
      <c r="A4" s="5"/>
      <c r="B4" s="5">
        <v>3</v>
      </c>
      <c r="C4" s="5">
        <v>539.44000000000005</v>
      </c>
      <c r="D4" s="8"/>
      <c r="G4" s="106">
        <f t="shared" si="0"/>
        <v>1.140579656519418</v>
      </c>
      <c r="K4" s="87" t="s">
        <v>54</v>
      </c>
      <c r="L4" s="101">
        <v>1</v>
      </c>
    </row>
    <row r="5" spans="1:12" ht="21" x14ac:dyDescent="0.25">
      <c r="A5" s="5"/>
      <c r="B5" s="5">
        <v>4</v>
      </c>
      <c r="C5" s="5">
        <f>D2-SUM(C2:C4)</f>
        <v>510.65999999999985</v>
      </c>
      <c r="D5" s="8"/>
      <c r="E5" s="106">
        <f>AVERAGE(C2:C5)</f>
        <v>472.95249999999999</v>
      </c>
      <c r="F5" s="106">
        <f>(SUM(C6:C9)-SUM(C2:C5))/4^2</f>
        <v>21.189999999999998</v>
      </c>
      <c r="G5" s="106">
        <f t="shared" si="0"/>
        <v>1.0797278796496474</v>
      </c>
      <c r="K5" s="99" t="s">
        <v>41</v>
      </c>
      <c r="L5" s="99">
        <f>SQRT(SUMSQ(I6:I85)/COUNT(I6:I85))</f>
        <v>165.56554401434511</v>
      </c>
    </row>
    <row r="6" spans="1:12" ht="21" x14ac:dyDescent="0.25">
      <c r="A6" s="6">
        <v>2003</v>
      </c>
      <c r="B6" s="6">
        <v>1</v>
      </c>
      <c r="C6" s="6">
        <v>512.22</v>
      </c>
      <c r="D6" s="9">
        <v>2230.85</v>
      </c>
      <c r="E6">
        <f>$L$2*(C6/G2)+(1-$L$2)*(E5+F5)</f>
        <v>604.57761235778389</v>
      </c>
      <c r="F6">
        <f>$L$3*(E6-E5)+(1-$L$3)*F5</f>
        <v>25.449084116131932</v>
      </c>
      <c r="G6">
        <f>$L$4*C6/E6+(1-$L$4)*G2</f>
        <v>0.84723613565907663</v>
      </c>
      <c r="H6" s="103">
        <f>(E5+F5)*G2</f>
        <v>410.55559569935667</v>
      </c>
      <c r="I6" s="107">
        <f>C6-H6</f>
        <v>101.66440430064335</v>
      </c>
    </row>
    <row r="7" spans="1:12" ht="21" x14ac:dyDescent="0.25">
      <c r="A7" s="6"/>
      <c r="B7" s="6">
        <v>2</v>
      </c>
      <c r="C7" s="6">
        <v>556.89</v>
      </c>
      <c r="D7" s="9"/>
      <c r="E7">
        <f t="shared" ref="E7:E70" si="1">$L$2*(C7/G3)+(1-$L$2)*(E6+F6)</f>
        <v>591.11448995652233</v>
      </c>
      <c r="F7">
        <f t="shared" ref="F7:F70" si="2">$L$3*(E7-E6)+(1-$L$3)*F6</f>
        <v>23.948380606500425</v>
      </c>
      <c r="G7">
        <f t="shared" ref="G7:G70" si="3">$L$4*C7/E7+(1-$L$4)*G3</f>
        <v>0.94210175771695326</v>
      </c>
      <c r="H7" s="103">
        <f t="shared" ref="H7:H70" si="4">(E6+F6)*G3</f>
        <v>597.79952597699446</v>
      </c>
      <c r="I7" s="107">
        <f t="shared" ref="I7:I70" si="5">C7-H7</f>
        <v>-40.909525976994473</v>
      </c>
    </row>
    <row r="8" spans="1:12" ht="21" x14ac:dyDescent="0.25">
      <c r="A8" s="6"/>
      <c r="B8" s="6">
        <v>3</v>
      </c>
      <c r="C8" s="6">
        <v>594.16999999999996</v>
      </c>
      <c r="D8" s="9"/>
      <c r="E8">
        <f t="shared" si="1"/>
        <v>530.11204272334692</v>
      </c>
      <c r="F8">
        <f t="shared" si="2"/>
        <v>20.672133462095541</v>
      </c>
      <c r="G8">
        <f t="shared" si="3"/>
        <v>1.1208385249042219</v>
      </c>
      <c r="H8" s="103">
        <f t="shared" si="4"/>
        <v>701.52819764461969</v>
      </c>
      <c r="I8" s="107">
        <f t="shared" si="5"/>
        <v>-107.35819764461974</v>
      </c>
    </row>
    <row r="9" spans="1:12" ht="21" x14ac:dyDescent="0.25">
      <c r="A9" s="6"/>
      <c r="B9" s="6">
        <v>4</v>
      </c>
      <c r="C9" s="6">
        <f>D6-SUM(C6:C8)</f>
        <v>567.56999999999971</v>
      </c>
      <c r="D9" s="9"/>
      <c r="E9">
        <f t="shared" si="1"/>
        <v>528.10924549933497</v>
      </c>
      <c r="F9">
        <f t="shared" si="2"/>
        <v>19.797643138703517</v>
      </c>
      <c r="G9">
        <f t="shared" si="3"/>
        <v>1.0747208174008656</v>
      </c>
      <c r="H9" s="103">
        <f t="shared" si="4"/>
        <v>594.69703069728564</v>
      </c>
      <c r="I9" s="107">
        <f t="shared" si="5"/>
        <v>-27.127030697285932</v>
      </c>
    </row>
    <row r="10" spans="1:12" ht="21" x14ac:dyDescent="0.25">
      <c r="A10" s="5">
        <v>2004</v>
      </c>
      <c r="B10" s="5">
        <v>1</v>
      </c>
      <c r="C10" s="5">
        <v>594.30999999999995</v>
      </c>
      <c r="D10" s="8">
        <v>2593.33</v>
      </c>
      <c r="E10">
        <f t="shared" si="1"/>
        <v>686.50026781818019</v>
      </c>
      <c r="F10">
        <f t="shared" si="2"/>
        <v>25.142690083146512</v>
      </c>
      <c r="G10">
        <f t="shared" si="3"/>
        <v>0.86570978608474936</v>
      </c>
      <c r="H10" s="103">
        <f t="shared" si="4"/>
        <v>464.20651503067978</v>
      </c>
      <c r="I10" s="107">
        <f t="shared" si="5"/>
        <v>130.10348496932016</v>
      </c>
    </row>
    <row r="11" spans="1:12" ht="21" x14ac:dyDescent="0.25">
      <c r="A11" s="5"/>
      <c r="B11" s="5">
        <v>2</v>
      </c>
      <c r="C11" s="5">
        <v>647.28</v>
      </c>
      <c r="D11" s="8"/>
      <c r="E11">
        <f t="shared" si="1"/>
        <v>689.45587050344716</v>
      </c>
      <c r="F11">
        <f t="shared" si="2"/>
        <v>24.287014116490248</v>
      </c>
      <c r="G11">
        <f t="shared" si="3"/>
        <v>0.938827309610621</v>
      </c>
      <c r="H11" s="103">
        <f t="shared" si="4"/>
        <v>670.44008150573165</v>
      </c>
      <c r="I11" s="107">
        <f t="shared" si="5"/>
        <v>-23.160081505731682</v>
      </c>
    </row>
    <row r="12" spans="1:12" ht="21" x14ac:dyDescent="0.25">
      <c r="A12" s="5"/>
      <c r="B12" s="5">
        <v>3</v>
      </c>
      <c r="C12" s="5">
        <v>667.84</v>
      </c>
      <c r="D12" s="8"/>
      <c r="E12">
        <f t="shared" si="1"/>
        <v>607.33253804447122</v>
      </c>
      <c r="F12">
        <f t="shared" si="2"/>
        <v>20.183150705518507</v>
      </c>
      <c r="G12">
        <f t="shared" si="3"/>
        <v>1.0996282236916775</v>
      </c>
      <c r="H12" s="103">
        <f t="shared" si="4"/>
        <v>799.99052195829483</v>
      </c>
      <c r="I12" s="107">
        <f t="shared" si="5"/>
        <v>-132.1505219582948</v>
      </c>
    </row>
    <row r="13" spans="1:12" ht="21" x14ac:dyDescent="0.25">
      <c r="A13" s="5"/>
      <c r="B13" s="5">
        <v>4</v>
      </c>
      <c r="C13" s="5">
        <f>D10-SUM(C10:C12)</f>
        <v>683.90000000000009</v>
      </c>
      <c r="D13" s="8"/>
      <c r="E13">
        <f t="shared" si="1"/>
        <v>635.4900354599846</v>
      </c>
      <c r="F13">
        <f t="shared" si="2"/>
        <v>20.490692507070122</v>
      </c>
      <c r="G13">
        <f t="shared" si="3"/>
        <v>1.0761773778324866</v>
      </c>
      <c r="H13" s="103">
        <f t="shared" si="4"/>
        <v>674.40417394525616</v>
      </c>
      <c r="I13" s="107">
        <f t="shared" si="5"/>
        <v>9.4958260547439295</v>
      </c>
    </row>
    <row r="14" spans="1:12" ht="21" x14ac:dyDescent="0.25">
      <c r="A14" s="6">
        <v>2005</v>
      </c>
      <c r="B14" s="6">
        <v>1</v>
      </c>
      <c r="C14" s="6">
        <v>658.24</v>
      </c>
      <c r="D14" s="9">
        <v>2937.63</v>
      </c>
      <c r="E14">
        <f t="shared" si="1"/>
        <v>750.17380204123901</v>
      </c>
      <c r="F14">
        <f t="shared" si="2"/>
        <v>24.123379766347586</v>
      </c>
      <c r="G14">
        <f t="shared" si="3"/>
        <v>0.87744999653268996</v>
      </c>
      <c r="H14" s="103">
        <f t="shared" si="4"/>
        <v>567.88893568407707</v>
      </c>
      <c r="I14" s="107">
        <f t="shared" si="5"/>
        <v>90.35106431592294</v>
      </c>
    </row>
    <row r="15" spans="1:12" ht="21" x14ac:dyDescent="0.25">
      <c r="A15" s="6"/>
      <c r="B15" s="6">
        <v>2</v>
      </c>
      <c r="C15" s="6">
        <v>771.87</v>
      </c>
      <c r="D15" s="9"/>
      <c r="E15">
        <f t="shared" si="1"/>
        <v>817.49804538567923</v>
      </c>
      <c r="F15">
        <f t="shared" si="2"/>
        <v>25.789481316301487</v>
      </c>
      <c r="G15">
        <f t="shared" si="3"/>
        <v>0.94418574375409936</v>
      </c>
      <c r="H15" s="103">
        <f t="shared" si="4"/>
        <v>726.93134003550244</v>
      </c>
      <c r="I15" s="107">
        <f t="shared" si="5"/>
        <v>44.93865996449756</v>
      </c>
    </row>
    <row r="16" spans="1:12" ht="21" x14ac:dyDescent="0.25">
      <c r="A16" s="6"/>
      <c r="B16" s="6">
        <v>3</v>
      </c>
      <c r="C16" s="6">
        <v>791.61</v>
      </c>
      <c r="D16" s="9"/>
      <c r="E16">
        <f t="shared" si="1"/>
        <v>731.91736791046389</v>
      </c>
      <c r="F16">
        <f t="shared" si="2"/>
        <v>21.494335830477134</v>
      </c>
      <c r="G16">
        <f t="shared" si="3"/>
        <v>1.0815565181353073</v>
      </c>
      <c r="H16" s="103">
        <f t="shared" si="4"/>
        <v>927.30276504864707</v>
      </c>
      <c r="I16" s="107">
        <f t="shared" si="5"/>
        <v>-135.69276504864706</v>
      </c>
    </row>
    <row r="17" spans="1:9" ht="21" x14ac:dyDescent="0.25">
      <c r="A17" s="6"/>
      <c r="B17" s="6">
        <v>4</v>
      </c>
      <c r="C17" s="6">
        <f>D14-SUM(C14:C16)</f>
        <v>715.90999999999985</v>
      </c>
      <c r="D17" s="9"/>
      <c r="E17">
        <f t="shared" si="1"/>
        <v>673.82952751442929</v>
      </c>
      <c r="F17">
        <f t="shared" si="2"/>
        <v>18.425138222424369</v>
      </c>
      <c r="G17">
        <f t="shared" si="3"/>
        <v>1.0624497306326035</v>
      </c>
      <c r="H17" s="103">
        <f t="shared" si="4"/>
        <v>810.80463176023204</v>
      </c>
      <c r="I17" s="107">
        <f t="shared" si="5"/>
        <v>-94.894631760232187</v>
      </c>
    </row>
    <row r="18" spans="1:9" ht="21" x14ac:dyDescent="0.25">
      <c r="A18" s="11">
        <v>2006</v>
      </c>
      <c r="B18" s="11">
        <v>1</v>
      </c>
      <c r="C18" s="16">
        <v>738.45</v>
      </c>
      <c r="D18" s="17">
        <v>3236.07</v>
      </c>
      <c r="E18">
        <f t="shared" si="1"/>
        <v>827.02992854812942</v>
      </c>
      <c r="F18">
        <f t="shared" si="2"/>
        <v>23.622934184521313</v>
      </c>
      <c r="G18">
        <f t="shared" si="3"/>
        <v>0.89289392621663222</v>
      </c>
      <c r="H18" s="103">
        <f t="shared" si="4"/>
        <v>607.41885405054074</v>
      </c>
      <c r="I18" s="107">
        <f t="shared" si="5"/>
        <v>131.0311459494593</v>
      </c>
    </row>
    <row r="19" spans="1:9" ht="21" x14ac:dyDescent="0.25">
      <c r="A19" s="11"/>
      <c r="B19" s="11">
        <v>2</v>
      </c>
      <c r="C19" s="16">
        <v>846.49</v>
      </c>
      <c r="D19" s="18"/>
      <c r="E19">
        <f t="shared" si="1"/>
        <v>892.05720254679147</v>
      </c>
      <c r="F19">
        <f t="shared" si="2"/>
        <v>25.219750290163699</v>
      </c>
      <c r="G19">
        <f t="shared" si="3"/>
        <v>0.94891896795777364</v>
      </c>
      <c r="H19" s="103">
        <f t="shared" si="4"/>
        <v>803.17430587578167</v>
      </c>
      <c r="I19" s="107">
        <f t="shared" si="5"/>
        <v>43.315694124218339</v>
      </c>
    </row>
    <row r="20" spans="1:9" ht="21" x14ac:dyDescent="0.25">
      <c r="A20" s="11"/>
      <c r="B20" s="11">
        <v>3</v>
      </c>
      <c r="C20" s="16">
        <v>901.97</v>
      </c>
      <c r="D20" s="17"/>
      <c r="E20">
        <f t="shared" si="1"/>
        <v>842.07746344171301</v>
      </c>
      <c r="F20">
        <f t="shared" si="2"/>
        <v>22.319577111665247</v>
      </c>
      <c r="G20">
        <f t="shared" si="3"/>
        <v>1.0711247351443134</v>
      </c>
      <c r="H20" s="103">
        <f t="shared" si="4"/>
        <v>992.08686727610166</v>
      </c>
      <c r="I20" s="107">
        <f t="shared" si="5"/>
        <v>-90.11686727610163</v>
      </c>
    </row>
    <row r="21" spans="1:9" ht="21" x14ac:dyDescent="0.25">
      <c r="A21" s="11"/>
      <c r="B21" s="11">
        <v>4</v>
      </c>
      <c r="C21" s="16">
        <v>749.16</v>
      </c>
      <c r="D21" s="17"/>
      <c r="E21">
        <f t="shared" si="1"/>
        <v>720.65055819247698</v>
      </c>
      <c r="F21">
        <f t="shared" si="2"/>
        <v>16.775793556760377</v>
      </c>
      <c r="G21">
        <f t="shared" si="3"/>
        <v>1.0395607017623492</v>
      </c>
      <c r="H21" s="103">
        <f t="shared" si="4"/>
        <v>918.37840289555641</v>
      </c>
      <c r="I21" s="107">
        <f t="shared" si="5"/>
        <v>-169.21840289555644</v>
      </c>
    </row>
    <row r="22" spans="1:9" ht="21" x14ac:dyDescent="0.25">
      <c r="A22" s="12">
        <v>2007</v>
      </c>
      <c r="B22" s="12">
        <v>1</v>
      </c>
      <c r="C22" s="19">
        <v>915.1</v>
      </c>
      <c r="D22" s="20">
        <v>4067.6</v>
      </c>
      <c r="E22">
        <f t="shared" si="1"/>
        <v>996.85050372716626</v>
      </c>
      <c r="F22">
        <f t="shared" si="2"/>
        <v>26.780847759544599</v>
      </c>
      <c r="G22">
        <f t="shared" si="3"/>
        <v>0.91799120989405547</v>
      </c>
      <c r="H22" s="103">
        <f t="shared" si="4"/>
        <v>658.44351050898388</v>
      </c>
      <c r="I22" s="107">
        <f t="shared" si="5"/>
        <v>256.65648949101615</v>
      </c>
    </row>
    <row r="23" spans="1:9" ht="21" x14ac:dyDescent="0.25">
      <c r="A23" s="12"/>
      <c r="B23" s="12">
        <v>2</v>
      </c>
      <c r="C23" s="19">
        <v>996.96</v>
      </c>
      <c r="D23" s="21"/>
      <c r="E23">
        <f t="shared" si="1"/>
        <v>1047.9956369461274</v>
      </c>
      <c r="F23">
        <f t="shared" si="2"/>
        <v>27.720490405670738</v>
      </c>
      <c r="G23">
        <f t="shared" si="3"/>
        <v>0.95130167040118041</v>
      </c>
      <c r="H23" s="103">
        <f t="shared" si="4"/>
        <v>971.34320562199071</v>
      </c>
      <c r="I23" s="107">
        <f t="shared" si="5"/>
        <v>25.616794378009331</v>
      </c>
    </row>
    <row r="24" spans="1:9" ht="21" x14ac:dyDescent="0.25">
      <c r="A24" s="12"/>
      <c r="B24" s="12">
        <v>3</v>
      </c>
      <c r="C24" s="19">
        <v>1082.8499999999999</v>
      </c>
      <c r="D24" s="21"/>
      <c r="E24">
        <f t="shared" si="1"/>
        <v>1017.2602498818852</v>
      </c>
      <c r="F24">
        <f t="shared" si="2"/>
        <v>25.466057970993067</v>
      </c>
      <c r="G24">
        <f t="shared" si="3"/>
        <v>1.0644768633451769</v>
      </c>
      <c r="H24" s="103">
        <f t="shared" si="4"/>
        <v>1152.2261520001614</v>
      </c>
      <c r="I24" s="107">
        <f t="shared" si="5"/>
        <v>-69.376152000161483</v>
      </c>
    </row>
    <row r="25" spans="1:9" ht="21" x14ac:dyDescent="0.25">
      <c r="A25" s="12"/>
      <c r="B25" s="12">
        <v>4</v>
      </c>
      <c r="C25" s="19">
        <v>1072.69</v>
      </c>
      <c r="D25" s="20"/>
      <c r="E25">
        <f t="shared" si="1"/>
        <v>1032.9269426238054</v>
      </c>
      <c r="F25">
        <f t="shared" si="2"/>
        <v>25.08813178516094</v>
      </c>
      <c r="G25">
        <f t="shared" si="3"/>
        <v>1.0384955176744541</v>
      </c>
      <c r="H25" s="103">
        <f t="shared" si="4"/>
        <v>1083.9772923376015</v>
      </c>
      <c r="I25" s="107">
        <f t="shared" si="5"/>
        <v>-11.287292337601457</v>
      </c>
    </row>
    <row r="26" spans="1:9" ht="21" x14ac:dyDescent="0.25">
      <c r="A26" s="11">
        <v>2008</v>
      </c>
      <c r="B26" s="11">
        <v>1</v>
      </c>
      <c r="C26" s="16">
        <v>1182.08</v>
      </c>
      <c r="D26" s="17">
        <v>4991.6000000000004</v>
      </c>
      <c r="E26">
        <f t="shared" si="1"/>
        <v>1265.293891686382</v>
      </c>
      <c r="F26">
        <f t="shared" si="2"/>
        <v>33.082128435580699</v>
      </c>
      <c r="G26">
        <f t="shared" si="3"/>
        <v>0.93423354666205272</v>
      </c>
      <c r="H26" s="103">
        <f t="shared" si="4"/>
        <v>971.24853824283605</v>
      </c>
      <c r="I26" s="107">
        <f t="shared" si="5"/>
        <v>210.83146175716388</v>
      </c>
    </row>
    <row r="27" spans="1:9" ht="21" x14ac:dyDescent="0.25">
      <c r="A27" s="11"/>
      <c r="B27" s="11">
        <v>2</v>
      </c>
      <c r="C27" s="16">
        <v>1246.5</v>
      </c>
      <c r="D27" s="18"/>
      <c r="E27">
        <f t="shared" si="1"/>
        <v>1309.1466181154829</v>
      </c>
      <c r="F27">
        <f t="shared" si="2"/>
        <v>33.497511567413142</v>
      </c>
      <c r="G27">
        <f t="shared" si="3"/>
        <v>0.952146980904505</v>
      </c>
      <c r="H27" s="103">
        <f t="shared" si="4"/>
        <v>1235.1472767508596</v>
      </c>
      <c r="I27" s="107">
        <f t="shared" si="5"/>
        <v>11.352723249140354</v>
      </c>
    </row>
    <row r="28" spans="1:9" ht="21" x14ac:dyDescent="0.25">
      <c r="A28" s="11"/>
      <c r="B28" s="11">
        <v>3</v>
      </c>
      <c r="C28" s="16">
        <v>1338.18</v>
      </c>
      <c r="D28" s="18"/>
      <c r="E28">
        <f t="shared" si="1"/>
        <v>1265.460788984718</v>
      </c>
      <c r="F28">
        <f t="shared" si="2"/>
        <v>30.520828396823337</v>
      </c>
      <c r="G28">
        <f t="shared" si="3"/>
        <v>1.0574646102417957</v>
      </c>
      <c r="H28" s="103">
        <f t="shared" si="4"/>
        <v>1429.2136117536641</v>
      </c>
      <c r="I28" s="107">
        <f t="shared" si="5"/>
        <v>-91.03361175366399</v>
      </c>
    </row>
    <row r="29" spans="1:9" ht="21" x14ac:dyDescent="0.25">
      <c r="A29" s="11"/>
      <c r="B29" s="11">
        <v>4</v>
      </c>
      <c r="C29" s="16">
        <v>1224.8399999999999</v>
      </c>
      <c r="D29" s="18"/>
      <c r="E29">
        <f t="shared" si="1"/>
        <v>1190.7974481641011</v>
      </c>
      <c r="F29">
        <f t="shared" si="2"/>
        <v>26.464254225638033</v>
      </c>
      <c r="G29">
        <f t="shared" si="3"/>
        <v>1.0285880288779452</v>
      </c>
      <c r="H29" s="103">
        <f t="shared" si="4"/>
        <v>1345.8711006392202</v>
      </c>
      <c r="I29" s="107">
        <f t="shared" si="5"/>
        <v>-121.03110063922031</v>
      </c>
    </row>
    <row r="30" spans="1:9" ht="21" x14ac:dyDescent="0.25">
      <c r="A30" s="12">
        <v>2009</v>
      </c>
      <c r="B30" s="12">
        <v>1</v>
      </c>
      <c r="C30" s="19">
        <v>1156.0999999999999</v>
      </c>
      <c r="D30" s="20">
        <v>5098.68</v>
      </c>
      <c r="E30">
        <f t="shared" si="1"/>
        <v>1235.5136824873809</v>
      </c>
      <c r="F30">
        <f t="shared" si="2"/>
        <v>27.168167291529375</v>
      </c>
      <c r="G30">
        <f t="shared" si="3"/>
        <v>0.93572415780333362</v>
      </c>
      <c r="H30" s="103">
        <f t="shared" si="4"/>
        <v>1137.2067174394542</v>
      </c>
      <c r="I30" s="107">
        <f t="shared" si="5"/>
        <v>18.893282560545686</v>
      </c>
    </row>
    <row r="31" spans="1:9" ht="21" x14ac:dyDescent="0.25">
      <c r="A31" s="12"/>
      <c r="B31" s="12">
        <v>2</v>
      </c>
      <c r="C31" s="19">
        <v>1279.8900000000001</v>
      </c>
      <c r="D31" s="20"/>
      <c r="E31">
        <f t="shared" si="1"/>
        <v>1336.2671094487425</v>
      </c>
      <c r="F31">
        <f t="shared" si="2"/>
        <v>30.006085449532101</v>
      </c>
      <c r="G31">
        <f t="shared" si="3"/>
        <v>0.95780999992434146</v>
      </c>
      <c r="H31" s="103">
        <f t="shared" si="4"/>
        <v>1202.2587111099053</v>
      </c>
      <c r="I31" s="107">
        <f t="shared" si="5"/>
        <v>77.631288890094766</v>
      </c>
    </row>
    <row r="32" spans="1:9" ht="21" x14ac:dyDescent="0.25">
      <c r="A32" s="12"/>
      <c r="B32" s="12">
        <v>3</v>
      </c>
      <c r="C32" s="19">
        <v>1364.28</v>
      </c>
      <c r="D32" s="20"/>
      <c r="E32">
        <f t="shared" si="1"/>
        <v>1297.5635012091238</v>
      </c>
      <c r="F32">
        <f t="shared" si="2"/>
        <v>27.356200292828799</v>
      </c>
      <c r="G32">
        <f t="shared" si="3"/>
        <v>1.0514167504932952</v>
      </c>
      <c r="H32" s="103">
        <f t="shared" si="4"/>
        <v>1444.7855515269171</v>
      </c>
      <c r="I32" s="107">
        <f t="shared" si="5"/>
        <v>-80.505551526917088</v>
      </c>
    </row>
    <row r="33" spans="1:12" ht="21" x14ac:dyDescent="0.25">
      <c r="A33" s="12"/>
      <c r="B33" s="12">
        <v>4</v>
      </c>
      <c r="C33" s="19">
        <v>1298.4100000000001</v>
      </c>
      <c r="D33" s="21"/>
      <c r="E33">
        <f t="shared" si="1"/>
        <v>1268.4244852828811</v>
      </c>
      <c r="F33">
        <f t="shared" si="2"/>
        <v>25.177383493543608</v>
      </c>
      <c r="G33">
        <f t="shared" si="3"/>
        <v>1.023639968374177</v>
      </c>
      <c r="H33" s="103">
        <f t="shared" si="4"/>
        <v>1362.7965441894489</v>
      </c>
      <c r="I33" s="107">
        <f t="shared" si="5"/>
        <v>-64.386544189448841</v>
      </c>
      <c r="L33">
        <v>6</v>
      </c>
    </row>
    <row r="34" spans="1:12" ht="21" x14ac:dyDescent="0.25">
      <c r="A34" s="11">
        <v>2010</v>
      </c>
      <c r="B34" s="11">
        <v>1</v>
      </c>
      <c r="C34" s="16">
        <v>1308</v>
      </c>
      <c r="D34" s="17">
        <v>5539</v>
      </c>
      <c r="E34">
        <f t="shared" si="1"/>
        <v>1387.6862074527583</v>
      </c>
      <c r="F34">
        <f t="shared" si="2"/>
        <v>28.805877220565257</v>
      </c>
      <c r="G34">
        <f t="shared" si="3"/>
        <v>0.9425762056113316</v>
      </c>
      <c r="H34" s="103">
        <f t="shared" si="4"/>
        <v>1210.4545191936386</v>
      </c>
      <c r="I34" s="107">
        <f t="shared" si="5"/>
        <v>97.545480806361411</v>
      </c>
    </row>
    <row r="35" spans="1:12" ht="21" x14ac:dyDescent="0.25">
      <c r="A35" s="11"/>
      <c r="B35" s="11">
        <v>2</v>
      </c>
      <c r="C35" s="16">
        <v>1365</v>
      </c>
      <c r="D35" s="17"/>
      <c r="E35">
        <f t="shared" si="1"/>
        <v>1424.2844495212535</v>
      </c>
      <c r="F35">
        <f t="shared" si="2"/>
        <v>29.106400637822269</v>
      </c>
      <c r="G35">
        <f t="shared" si="3"/>
        <v>0.95837597641315198</v>
      </c>
      <c r="H35" s="103">
        <f t="shared" si="4"/>
        <v>1356.7302835137862</v>
      </c>
      <c r="I35" s="107">
        <f t="shared" si="5"/>
        <v>8.2697164862138379</v>
      </c>
    </row>
    <row r="36" spans="1:12" ht="21" x14ac:dyDescent="0.25">
      <c r="A36" s="11"/>
      <c r="B36" s="11">
        <v>3</v>
      </c>
      <c r="C36" s="16">
        <v>1428</v>
      </c>
      <c r="D36" s="17"/>
      <c r="E36">
        <f t="shared" si="1"/>
        <v>1367.4495856300862</v>
      </c>
      <c r="F36">
        <f t="shared" si="2"/>
        <v>25.791955921273626</v>
      </c>
      <c r="G36">
        <f t="shared" si="3"/>
        <v>1.0442798147779713</v>
      </c>
      <c r="H36" s="103">
        <f t="shared" si="4"/>
        <v>1528.1194848709431</v>
      </c>
      <c r="I36" s="107">
        <f t="shared" si="5"/>
        <v>-100.1194848709431</v>
      </c>
    </row>
    <row r="37" spans="1:12" ht="21" x14ac:dyDescent="0.25">
      <c r="A37" s="11"/>
      <c r="B37" s="11">
        <v>4</v>
      </c>
      <c r="C37" s="16">
        <v>1438</v>
      </c>
      <c r="D37" s="17"/>
      <c r="E37">
        <f t="shared" si="1"/>
        <v>1403.6649979569531</v>
      </c>
      <c r="F37">
        <f t="shared" si="2"/>
        <v>26.193951053658957</v>
      </c>
      <c r="G37">
        <f t="shared" si="3"/>
        <v>1.0244609661799802</v>
      </c>
      <c r="H37" s="103">
        <f t="shared" si="4"/>
        <v>1426.1777275312236</v>
      </c>
      <c r="I37" s="107">
        <f t="shared" si="5"/>
        <v>11.822272468776418</v>
      </c>
    </row>
    <row r="38" spans="1:12" ht="21" x14ac:dyDescent="0.25">
      <c r="A38" s="12">
        <v>2011</v>
      </c>
      <c r="B38" s="12">
        <v>1</v>
      </c>
      <c r="C38" s="19">
        <v>1501</v>
      </c>
      <c r="D38" s="20">
        <v>6714</v>
      </c>
      <c r="E38">
        <f t="shared" si="1"/>
        <v>1576.5957806247043</v>
      </c>
      <c r="F38">
        <f t="shared" si="2"/>
        <v>31.853061597725482</v>
      </c>
      <c r="G38">
        <f t="shared" si="3"/>
        <v>0.95205126034604093</v>
      </c>
      <c r="H38" s="103">
        <f t="shared" si="4"/>
        <v>1347.7510227178293</v>
      </c>
      <c r="I38" s="107">
        <f t="shared" si="5"/>
        <v>153.2489772821707</v>
      </c>
    </row>
    <row r="39" spans="1:12" ht="21" x14ac:dyDescent="0.25">
      <c r="A39" s="12"/>
      <c r="B39" s="12">
        <v>2</v>
      </c>
      <c r="C39" s="19">
        <v>1667</v>
      </c>
      <c r="D39" s="21"/>
      <c r="E39">
        <f t="shared" si="1"/>
        <v>1726.6359834378727</v>
      </c>
      <c r="F39">
        <f t="shared" si="2"/>
        <v>36.411113517398796</v>
      </c>
      <c r="G39">
        <f t="shared" si="3"/>
        <v>0.96546117189152247</v>
      </c>
      <c r="H39" s="103">
        <f t="shared" si="4"/>
        <v>1541.4987296755248</v>
      </c>
      <c r="I39" s="107">
        <f t="shared" si="5"/>
        <v>125.50127032447517</v>
      </c>
    </row>
    <row r="40" spans="1:12" ht="21" x14ac:dyDescent="0.25">
      <c r="A40" s="12"/>
      <c r="B40" s="12">
        <v>3</v>
      </c>
      <c r="C40" s="19">
        <v>1818</v>
      </c>
      <c r="D40" s="20"/>
      <c r="E40">
        <f t="shared" si="1"/>
        <v>1743.07031327606</v>
      </c>
      <c r="F40">
        <f t="shared" si="2"/>
        <v>35.640680996047386</v>
      </c>
      <c r="G40">
        <f t="shared" si="3"/>
        <v>1.0429871854010935</v>
      </c>
      <c r="H40" s="103">
        <f t="shared" si="4"/>
        <v>1841.1144958532907</v>
      </c>
      <c r="I40" s="107">
        <f t="shared" si="5"/>
        <v>-23.114495853290691</v>
      </c>
    </row>
    <row r="41" spans="1:12" ht="21" x14ac:dyDescent="0.25">
      <c r="A41" s="12"/>
      <c r="B41" s="12">
        <v>4</v>
      </c>
      <c r="C41" s="19">
        <v>1728</v>
      </c>
      <c r="D41" s="20"/>
      <c r="E41">
        <f t="shared" si="1"/>
        <v>1695.705730482151</v>
      </c>
      <c r="F41">
        <f t="shared" si="2"/>
        <v>32.439467242419816</v>
      </c>
      <c r="G41">
        <f t="shared" si="3"/>
        <v>1.0190447369123807</v>
      </c>
      <c r="H41" s="103">
        <f t="shared" si="4"/>
        <v>1822.2199837469564</v>
      </c>
      <c r="I41" s="107">
        <f t="shared" si="5"/>
        <v>-94.219983746956359</v>
      </c>
    </row>
    <row r="42" spans="1:12" ht="21" x14ac:dyDescent="0.25">
      <c r="A42" s="11">
        <v>2012</v>
      </c>
      <c r="B42" s="11">
        <v>1</v>
      </c>
      <c r="C42" s="16">
        <v>1758</v>
      </c>
      <c r="D42" s="17">
        <v>7391</v>
      </c>
      <c r="E42">
        <f t="shared" si="1"/>
        <v>1834.9984713884676</v>
      </c>
      <c r="F42">
        <f t="shared" si="2"/>
        <v>36.560412754243927</v>
      </c>
      <c r="G42">
        <f t="shared" si="3"/>
        <v>0.95803894521492106</v>
      </c>
      <c r="H42" s="103">
        <f t="shared" si="4"/>
        <v>1645.2828135546358</v>
      </c>
      <c r="I42" s="107">
        <f t="shared" si="5"/>
        <v>112.71718644536418</v>
      </c>
    </row>
    <row r="43" spans="1:12" ht="21" x14ac:dyDescent="0.25">
      <c r="A43" s="11"/>
      <c r="B43" s="11">
        <v>2</v>
      </c>
      <c r="C43" s="16">
        <v>1820</v>
      </c>
      <c r="D43" s="18"/>
      <c r="E43">
        <f t="shared" si="1"/>
        <v>1883.7885942245287</v>
      </c>
      <c r="F43">
        <f t="shared" si="2"/>
        <v>37.032068578576457</v>
      </c>
      <c r="G43">
        <f t="shared" si="3"/>
        <v>0.96613813544678162</v>
      </c>
      <c r="H43" s="103">
        <f t="shared" si="4"/>
        <v>1806.9174335484124</v>
      </c>
      <c r="I43" s="107">
        <f t="shared" si="5"/>
        <v>13.082566451587581</v>
      </c>
    </row>
    <row r="44" spans="1:12" ht="21" x14ac:dyDescent="0.25">
      <c r="A44" s="11"/>
      <c r="B44" s="11">
        <v>3</v>
      </c>
      <c r="C44" s="16">
        <v>1918</v>
      </c>
      <c r="D44" s="18"/>
      <c r="E44">
        <f t="shared" si="1"/>
        <v>1846.9294381511017</v>
      </c>
      <c r="F44">
        <f t="shared" si="2"/>
        <v>34.182350454350704</v>
      </c>
      <c r="G44">
        <f t="shared" si="3"/>
        <v>1.0384803882491822</v>
      </c>
      <c r="H44" s="103">
        <f t="shared" si="4"/>
        <v>2003.3913367572734</v>
      </c>
      <c r="I44" s="107">
        <f t="shared" si="5"/>
        <v>-85.391336757273393</v>
      </c>
    </row>
    <row r="45" spans="1:12" ht="21" x14ac:dyDescent="0.25">
      <c r="A45" s="11"/>
      <c r="B45" s="11">
        <v>4</v>
      </c>
      <c r="C45" s="16">
        <v>1895</v>
      </c>
      <c r="D45" s="17"/>
      <c r="E45">
        <f t="shared" si="1"/>
        <v>1861.6831061398475</v>
      </c>
      <c r="F45">
        <f t="shared" si="2"/>
        <v>33.43305622066039</v>
      </c>
      <c r="G45">
        <f t="shared" si="3"/>
        <v>1.0178961144086622</v>
      </c>
      <c r="H45" s="103">
        <f t="shared" si="4"/>
        <v>1916.9370677222212</v>
      </c>
      <c r="I45" s="107">
        <f t="shared" si="5"/>
        <v>-21.937067722221173</v>
      </c>
    </row>
    <row r="46" spans="1:12" ht="21" x14ac:dyDescent="0.25">
      <c r="A46" s="12">
        <v>2013</v>
      </c>
      <c r="B46" s="12">
        <v>1</v>
      </c>
      <c r="C46" s="19">
        <v>1906</v>
      </c>
      <c r="D46" s="20">
        <v>8346</v>
      </c>
      <c r="E46">
        <f t="shared" si="1"/>
        <v>1980.2822863828744</v>
      </c>
      <c r="F46">
        <f t="shared" si="2"/>
        <v>36.717606562593531</v>
      </c>
      <c r="G46">
        <f t="shared" si="3"/>
        <v>0.96248904164135296</v>
      </c>
      <c r="H46" s="103">
        <f t="shared" si="4"/>
        <v>1815.5950892476101</v>
      </c>
      <c r="I46" s="107">
        <f t="shared" si="5"/>
        <v>90.404910752389924</v>
      </c>
    </row>
    <row r="47" spans="1:12" ht="21" x14ac:dyDescent="0.25">
      <c r="A47" s="12"/>
      <c r="B47" s="12">
        <v>2</v>
      </c>
      <c r="C47" s="19">
        <v>2096</v>
      </c>
      <c r="D47" s="20"/>
      <c r="E47">
        <f t="shared" si="1"/>
        <v>2154.6003973754264</v>
      </c>
      <c r="F47">
        <f t="shared" si="2"/>
        <v>42.024361907675321</v>
      </c>
      <c r="G47">
        <f t="shared" si="3"/>
        <v>0.97280219689608849</v>
      </c>
      <c r="H47" s="103">
        <f t="shared" si="4"/>
        <v>1948.7005157666927</v>
      </c>
      <c r="I47" s="107">
        <f t="shared" si="5"/>
        <v>147.29948423330734</v>
      </c>
    </row>
    <row r="48" spans="1:12" ht="21" x14ac:dyDescent="0.25">
      <c r="A48" s="12"/>
      <c r="B48" s="12">
        <v>3</v>
      </c>
      <c r="C48" s="19">
        <v>2218</v>
      </c>
      <c r="D48" s="21"/>
      <c r="E48">
        <f t="shared" si="1"/>
        <v>2141.7408551090548</v>
      </c>
      <c r="F48">
        <f t="shared" si="2"/>
        <v>39.907687604472926</v>
      </c>
      <c r="G48">
        <f t="shared" si="3"/>
        <v>1.0356061494130027</v>
      </c>
      <c r="H48" s="103">
        <f t="shared" si="4"/>
        <v>2281.1517328580821</v>
      </c>
      <c r="I48" s="107">
        <f t="shared" si="5"/>
        <v>-63.151732858082141</v>
      </c>
    </row>
    <row r="49" spans="1:9" ht="21" x14ac:dyDescent="0.25">
      <c r="A49" s="12"/>
      <c r="B49" s="12">
        <v>4</v>
      </c>
      <c r="C49" s="19">
        <v>2126</v>
      </c>
      <c r="D49" s="21"/>
      <c r="E49">
        <f t="shared" si="1"/>
        <v>2097.6898037973847</v>
      </c>
      <c r="F49">
        <f t="shared" si="2"/>
        <v>36.669701752928589</v>
      </c>
      <c r="G49">
        <f t="shared" si="3"/>
        <v>1.0134958925534969</v>
      </c>
      <c r="H49" s="103">
        <f t="shared" si="4"/>
        <v>2220.6915746334203</v>
      </c>
      <c r="I49" s="107">
        <f t="shared" si="5"/>
        <v>-94.691574633420259</v>
      </c>
    </row>
    <row r="50" spans="1:9" ht="21" x14ac:dyDescent="0.25">
      <c r="A50" s="13">
        <v>2014</v>
      </c>
      <c r="B50" s="13">
        <v>1</v>
      </c>
      <c r="C50" s="22">
        <v>2177</v>
      </c>
      <c r="D50" s="18">
        <v>9473</v>
      </c>
      <c r="E50">
        <f t="shared" si="1"/>
        <v>2249.4170668333022</v>
      </c>
      <c r="F50">
        <f t="shared" si="2"/>
        <v>41.107057058129357</v>
      </c>
      <c r="G50">
        <f t="shared" si="3"/>
        <v>0.96780629617287917</v>
      </c>
      <c r="H50" s="103">
        <f t="shared" si="4"/>
        <v>2054.297635015233</v>
      </c>
      <c r="I50" s="107">
        <f t="shared" si="5"/>
        <v>122.70236498476697</v>
      </c>
    </row>
    <row r="51" spans="1:9" ht="21" x14ac:dyDescent="0.25">
      <c r="A51" s="13"/>
      <c r="B51" s="13">
        <v>2</v>
      </c>
      <c r="C51" s="22">
        <v>2377</v>
      </c>
      <c r="D51" s="18"/>
      <c r="E51">
        <f t="shared" si="1"/>
        <v>2428.5491682149277</v>
      </c>
      <c r="F51">
        <f t="shared" si="2"/>
        <v>46.430185376250485</v>
      </c>
      <c r="G51">
        <f t="shared" si="3"/>
        <v>0.97877367735040821</v>
      </c>
      <c r="H51" s="103">
        <f t="shared" si="4"/>
        <v>2228.2268997650726</v>
      </c>
      <c r="I51" s="107">
        <f t="shared" si="5"/>
        <v>148.77310023492737</v>
      </c>
    </row>
    <row r="52" spans="1:9" ht="21" x14ac:dyDescent="0.25">
      <c r="A52" s="13"/>
      <c r="B52" s="13">
        <v>3</v>
      </c>
      <c r="C52" s="22">
        <v>2503</v>
      </c>
      <c r="D52" s="18"/>
      <c r="E52">
        <f t="shared" si="1"/>
        <v>2422.5993394650231</v>
      </c>
      <c r="F52">
        <f t="shared" si="2"/>
        <v>44.410077084562325</v>
      </c>
      <c r="G52">
        <f t="shared" si="3"/>
        <v>1.0331877662249886</v>
      </c>
      <c r="H52" s="103">
        <f t="shared" si="4"/>
        <v>2563.1038382492425</v>
      </c>
      <c r="I52" s="107">
        <f t="shared" si="5"/>
        <v>-60.103838249242472</v>
      </c>
    </row>
    <row r="53" spans="1:9" ht="21" x14ac:dyDescent="0.25">
      <c r="A53" s="13"/>
      <c r="B53" s="13">
        <v>4</v>
      </c>
      <c r="C53" s="22">
        <f>D50-SUM(C50:C52)</f>
        <v>2416</v>
      </c>
      <c r="D53" s="18"/>
      <c r="E53">
        <f t="shared" si="1"/>
        <v>2391.9364197991349</v>
      </c>
      <c r="F53">
        <f t="shared" si="2"/>
        <v>41.514782271311454</v>
      </c>
      <c r="G53">
        <f t="shared" si="3"/>
        <v>1.0100602925736988</v>
      </c>
      <c r="H53" s="103">
        <f t="shared" si="4"/>
        <v>2500.303910563804</v>
      </c>
      <c r="I53" s="107">
        <f t="shared" si="5"/>
        <v>-84.303910563804038</v>
      </c>
    </row>
    <row r="54" spans="1:9" ht="21" x14ac:dyDescent="0.25">
      <c r="A54" s="14">
        <v>2015</v>
      </c>
      <c r="B54" s="14">
        <v>1</v>
      </c>
      <c r="C54" s="23">
        <v>2230</v>
      </c>
      <c r="D54" s="21">
        <v>9667</v>
      </c>
      <c r="E54">
        <f t="shared" si="1"/>
        <v>2316.7811196017042</v>
      </c>
      <c r="F54">
        <f t="shared" si="2"/>
        <v>37.015237837829481</v>
      </c>
      <c r="G54">
        <f t="shared" si="3"/>
        <v>0.962542374474882</v>
      </c>
      <c r="H54" s="103">
        <f t="shared" si="4"/>
        <v>2355.1093947932395</v>
      </c>
      <c r="I54" s="107">
        <f t="shared" si="5"/>
        <v>-125.10939479323952</v>
      </c>
    </row>
    <row r="55" spans="1:9" ht="21" x14ac:dyDescent="0.25">
      <c r="A55" s="14"/>
      <c r="B55" s="14">
        <v>2</v>
      </c>
      <c r="C55" s="23">
        <v>2390</v>
      </c>
      <c r="D55" s="21"/>
      <c r="E55">
        <f t="shared" si="1"/>
        <v>2433.2496861986174</v>
      </c>
      <c r="F55">
        <f t="shared" si="2"/>
        <v>40.07946626361575</v>
      </c>
      <c r="G55">
        <f t="shared" si="3"/>
        <v>0.98222554535034801</v>
      </c>
      <c r="H55" s="103">
        <f t="shared" si="4"/>
        <v>2303.8339165050879</v>
      </c>
      <c r="I55" s="107">
        <f t="shared" si="5"/>
        <v>86.166083494912073</v>
      </c>
    </row>
    <row r="56" spans="1:9" ht="21" x14ac:dyDescent="0.25">
      <c r="A56" s="14"/>
      <c r="B56" s="14">
        <v>3</v>
      </c>
      <c r="C56" s="23">
        <v>2530</v>
      </c>
      <c r="D56" s="21"/>
      <c r="E56">
        <f t="shared" si="1"/>
        <v>2451.1297174937899</v>
      </c>
      <c r="F56">
        <f t="shared" si="2"/>
        <v>39.223314095681303</v>
      </c>
      <c r="G56">
        <f t="shared" si="3"/>
        <v>1.0321771148802572</v>
      </c>
      <c r="H56" s="103">
        <f t="shared" si="4"/>
        <v>2555.413422171599</v>
      </c>
      <c r="I56" s="107">
        <f t="shared" si="5"/>
        <v>-25.413422171598995</v>
      </c>
    </row>
    <row r="57" spans="1:9" ht="21" x14ac:dyDescent="0.25">
      <c r="A57" s="14"/>
      <c r="B57" s="14">
        <v>4</v>
      </c>
      <c r="C57" s="23">
        <f>D54-SUM(C54:C56)</f>
        <v>2517</v>
      </c>
      <c r="D57" s="21"/>
      <c r="E57">
        <f t="shared" si="1"/>
        <v>2491.776687690191</v>
      </c>
      <c r="F57">
        <f t="shared" si="2"/>
        <v>39.278219378575081</v>
      </c>
      <c r="G57">
        <f t="shared" si="3"/>
        <v>1.0101226215151689</v>
      </c>
      <c r="H57" s="103">
        <f t="shared" si="4"/>
        <v>2515.4067116990591</v>
      </c>
      <c r="I57" s="107">
        <f t="shared" si="5"/>
        <v>1.5932883009409124</v>
      </c>
    </row>
    <row r="58" spans="1:9" ht="21" x14ac:dyDescent="0.25">
      <c r="A58" s="13">
        <v>2016</v>
      </c>
      <c r="B58" s="13">
        <v>1</v>
      </c>
      <c r="C58" s="22">
        <v>2446</v>
      </c>
      <c r="D58" s="18">
        <v>10776</v>
      </c>
      <c r="E58">
        <f t="shared" si="1"/>
        <v>2540.19919020924</v>
      </c>
      <c r="F58">
        <f t="shared" si="2"/>
        <v>39.630881410111108</v>
      </c>
      <c r="G58">
        <f t="shared" si="3"/>
        <v>0.96291661277103213</v>
      </c>
      <c r="H58" s="103">
        <f t="shared" si="4"/>
        <v>2436.247600176272</v>
      </c>
      <c r="I58" s="107">
        <f t="shared" si="5"/>
        <v>9.7523998237279557</v>
      </c>
    </row>
    <row r="59" spans="1:9" ht="21" x14ac:dyDescent="0.25">
      <c r="A59" s="13"/>
      <c r="B59" s="13">
        <v>2</v>
      </c>
      <c r="C59" s="22">
        <v>2694</v>
      </c>
      <c r="D59" s="18"/>
      <c r="E59">
        <f t="shared" si="1"/>
        <v>2726.8697819244321</v>
      </c>
      <c r="F59">
        <f t="shared" si="2"/>
        <v>45.3016728932772</v>
      </c>
      <c r="G59">
        <f t="shared" si="3"/>
        <v>0.98794596568478787</v>
      </c>
      <c r="H59" s="103">
        <f t="shared" si="4"/>
        <v>2533.9749990075447</v>
      </c>
      <c r="I59" s="107">
        <f t="shared" si="5"/>
        <v>160.02500099245526</v>
      </c>
    </row>
    <row r="60" spans="1:9" ht="21" x14ac:dyDescent="0.25">
      <c r="A60" s="13"/>
      <c r="B60" s="13">
        <v>3</v>
      </c>
      <c r="C60" s="22">
        <v>2880</v>
      </c>
      <c r="D60" s="18"/>
      <c r="E60">
        <f t="shared" si="1"/>
        <v>2788.4595974076146</v>
      </c>
      <c r="F60">
        <f t="shared" si="2"/>
        <v>45.929847826999428</v>
      </c>
      <c r="G60">
        <f t="shared" si="3"/>
        <v>1.0328283051608453</v>
      </c>
      <c r="H60" s="103">
        <f t="shared" si="4"/>
        <v>2861.3719341871483</v>
      </c>
      <c r="I60" s="107">
        <f t="shared" si="5"/>
        <v>18.628065812851673</v>
      </c>
    </row>
    <row r="61" spans="1:9" ht="21" x14ac:dyDescent="0.25">
      <c r="A61" s="13"/>
      <c r="B61" s="13">
        <v>4</v>
      </c>
      <c r="C61" s="22">
        <f>D58-SUM(C58:C60)</f>
        <v>2756</v>
      </c>
      <c r="D61" s="18"/>
      <c r="E61">
        <f t="shared" si="1"/>
        <v>2738.7150055678585</v>
      </c>
      <c r="F61">
        <f t="shared" si="2"/>
        <v>42.240029637795764</v>
      </c>
      <c r="G61">
        <f t="shared" si="3"/>
        <v>1.0063113520015776</v>
      </c>
      <c r="H61" s="103">
        <f t="shared" si="4"/>
        <v>2863.0808968153133</v>
      </c>
      <c r="I61" s="107">
        <f t="shared" si="5"/>
        <v>-107.08089681531328</v>
      </c>
    </row>
    <row r="62" spans="1:9" ht="21" x14ac:dyDescent="0.25">
      <c r="A62" s="14">
        <v>2017</v>
      </c>
      <c r="B62" s="14">
        <v>1</v>
      </c>
      <c r="C62" s="23">
        <v>2734</v>
      </c>
      <c r="D62" s="21">
        <v>12497</v>
      </c>
      <c r="E62">
        <f t="shared" si="1"/>
        <v>2833.6041116556298</v>
      </c>
      <c r="F62">
        <f t="shared" si="2"/>
        <v>44.270514693224804</v>
      </c>
      <c r="G62">
        <f t="shared" si="3"/>
        <v>0.9648489669936875</v>
      </c>
      <c r="H62" s="103">
        <f t="shared" si="4"/>
        <v>2677.8278027687752</v>
      </c>
      <c r="I62" s="107">
        <f t="shared" si="5"/>
        <v>56.1721972312248</v>
      </c>
    </row>
    <row r="63" spans="1:9" ht="21" x14ac:dyDescent="0.25">
      <c r="A63" s="14"/>
      <c r="B63" s="14">
        <v>2</v>
      </c>
      <c r="C63" s="23">
        <v>3053</v>
      </c>
      <c r="D63" s="21"/>
      <c r="E63">
        <f t="shared" si="1"/>
        <v>3069.5481550989075</v>
      </c>
      <c r="F63">
        <f t="shared" si="2"/>
        <v>51.662671629123174</v>
      </c>
      <c r="G63">
        <f t="shared" si="3"/>
        <v>0.99460892800413669</v>
      </c>
      <c r="H63" s="103">
        <f t="shared" si="4"/>
        <v>2843.1846268479671</v>
      </c>
      <c r="I63" s="107">
        <f t="shared" si="5"/>
        <v>209.81537315203286</v>
      </c>
    </row>
    <row r="64" spans="1:9" ht="21" x14ac:dyDescent="0.25">
      <c r="A64" s="14"/>
      <c r="B64" s="14">
        <v>3</v>
      </c>
      <c r="C64" s="23">
        <v>3398</v>
      </c>
      <c r="D64" s="21"/>
      <c r="E64">
        <f t="shared" si="1"/>
        <v>3273.5423712933107</v>
      </c>
      <c r="F64">
        <f t="shared" si="2"/>
        <v>57.537550080298118</v>
      </c>
      <c r="G64">
        <f t="shared" si="3"/>
        <v>1.0380192508879971</v>
      </c>
      <c r="H64" s="103">
        <f t="shared" si="4"/>
        <v>3223.6748882191928</v>
      </c>
      <c r="I64" s="107">
        <f t="shared" si="5"/>
        <v>174.32511178080722</v>
      </c>
    </row>
    <row r="65" spans="1:9" ht="21" x14ac:dyDescent="0.25">
      <c r="A65" s="14"/>
      <c r="B65" s="14">
        <v>4</v>
      </c>
      <c r="C65" s="23">
        <f>D62-SUM(C62:C64)</f>
        <v>3312</v>
      </c>
      <c r="D65" s="21"/>
      <c r="E65">
        <f t="shared" si="1"/>
        <v>3295.1125784663955</v>
      </c>
      <c r="F65">
        <f t="shared" si="2"/>
        <v>56.150419342573237</v>
      </c>
      <c r="G65">
        <f t="shared" si="3"/>
        <v>1.0051249907647963</v>
      </c>
      <c r="H65" s="103">
        <f t="shared" si="4"/>
        <v>3352.1035393027851</v>
      </c>
      <c r="I65" s="107">
        <f t="shared" si="5"/>
        <v>-40.103539302785066</v>
      </c>
    </row>
    <row r="66" spans="1:9" ht="21" x14ac:dyDescent="0.25">
      <c r="A66" s="13">
        <v>2018</v>
      </c>
      <c r="B66" s="13">
        <v>1</v>
      </c>
      <c r="C66" s="22">
        <v>3580</v>
      </c>
      <c r="D66" s="18">
        <v>14950</v>
      </c>
      <c r="E66">
        <f t="shared" si="1"/>
        <v>3675.4150303404517</v>
      </c>
      <c r="F66">
        <f t="shared" si="2"/>
        <v>68.65179452562127</v>
      </c>
      <c r="G66">
        <f t="shared" si="3"/>
        <v>0.97403965822830807</v>
      </c>
      <c r="H66" s="103">
        <f t="shared" si="4"/>
        <v>3233.4626415601515</v>
      </c>
      <c r="I66" s="107">
        <f t="shared" si="5"/>
        <v>346.5373584398485</v>
      </c>
    </row>
    <row r="67" spans="1:9" ht="21" x14ac:dyDescent="0.25">
      <c r="A67" s="13"/>
      <c r="B67" s="13">
        <v>2</v>
      </c>
      <c r="C67" s="22">
        <v>3665</v>
      </c>
      <c r="D67" s="18"/>
      <c r="E67">
        <f t="shared" si="1"/>
        <v>3690.6361855009472</v>
      </c>
      <c r="F67">
        <f t="shared" si="2"/>
        <v>66.59116740643546</v>
      </c>
      <c r="G67">
        <f t="shared" si="3"/>
        <v>0.99305372184837359</v>
      </c>
      <c r="H67" s="103">
        <f t="shared" si="4"/>
        <v>3723.882291055897</v>
      </c>
      <c r="I67" s="107">
        <f t="shared" si="5"/>
        <v>-58.882291055896985</v>
      </c>
    </row>
    <row r="68" spans="1:9" ht="21" x14ac:dyDescent="0.25">
      <c r="A68" s="13"/>
      <c r="B68" s="13">
        <v>3</v>
      </c>
      <c r="C68" s="22">
        <v>3898</v>
      </c>
      <c r="D68" s="18"/>
      <c r="E68">
        <f t="shared" si="1"/>
        <v>3755.4238001571393</v>
      </c>
      <c r="F68">
        <f t="shared" si="2"/>
        <v>66.5216108794653</v>
      </c>
      <c r="G68">
        <f t="shared" si="3"/>
        <v>1.0379654088140184</v>
      </c>
      <c r="H68" s="103">
        <f t="shared" si="4"/>
        <v>3900.0743222808137</v>
      </c>
      <c r="I68" s="107">
        <f t="shared" si="5"/>
        <v>-2.0743222808137034</v>
      </c>
    </row>
    <row r="69" spans="1:9" ht="21" x14ac:dyDescent="0.25">
      <c r="A69" s="13"/>
      <c r="B69" s="13">
        <v>4</v>
      </c>
      <c r="C69" s="22">
        <f>D66-SUM(C66:C68)</f>
        <v>3807</v>
      </c>
      <c r="D69" s="18"/>
      <c r="E69">
        <f t="shared" si="1"/>
        <v>3790.9376559478587</v>
      </c>
      <c r="F69">
        <f t="shared" si="2"/>
        <v>65.325753562387305</v>
      </c>
      <c r="G69">
        <f t="shared" si="3"/>
        <v>1.0042370372477478</v>
      </c>
      <c r="H69" s="103">
        <f t="shared" si="4"/>
        <v>3841.532845971723</v>
      </c>
      <c r="I69" s="107">
        <f t="shared" si="5"/>
        <v>-34.532845971722963</v>
      </c>
    </row>
    <row r="70" spans="1:9" ht="21" x14ac:dyDescent="0.25">
      <c r="A70" s="14">
        <v>2019</v>
      </c>
      <c r="B70" s="12">
        <v>1</v>
      </c>
      <c r="C70" s="23">
        <v>3889</v>
      </c>
      <c r="D70" s="21">
        <v>16863</v>
      </c>
      <c r="E70">
        <f t="shared" si="1"/>
        <v>3979.3558900097382</v>
      </c>
      <c r="F70">
        <f t="shared" si="2"/>
        <v>70.072986732324992</v>
      </c>
      <c r="G70">
        <f t="shared" si="3"/>
        <v>0.97729384038342015</v>
      </c>
      <c r="H70" s="103">
        <f t="shared" si="4"/>
        <v>3756.15349343769</v>
      </c>
      <c r="I70" s="107">
        <f t="shared" si="5"/>
        <v>132.84650656230997</v>
      </c>
    </row>
    <row r="71" spans="1:9" ht="21" x14ac:dyDescent="0.25">
      <c r="A71" s="14"/>
      <c r="B71" s="12">
        <v>2</v>
      </c>
      <c r="C71" s="23">
        <v>4113</v>
      </c>
      <c r="D71" s="21"/>
      <c r="E71">
        <f t="shared" ref="E71:E85" si="6">$L$2*(C71/G67)+(1-$L$2)*(E70+F70)</f>
        <v>4132.7687124781887</v>
      </c>
      <c r="F71">
        <f t="shared" ref="F71:F85" si="7">$L$3*(E71-E70)+(1-$L$3)*F70</f>
        <v>73.287103719636207</v>
      </c>
      <c r="G71">
        <f t="shared" ref="G71:G85" si="8">$L$4*C71/E71+(1-$L$4)*G67</f>
        <v>0.99521659355905878</v>
      </c>
      <c r="H71" s="103">
        <f t="shared" ref="H71:H84" si="9">(E70+F70)*G67</f>
        <v>4021.3004174089847</v>
      </c>
      <c r="I71" s="107">
        <f t="shared" ref="I71:I85" si="10">C71-H71</f>
        <v>91.699582591015314</v>
      </c>
    </row>
    <row r="72" spans="1:9" ht="21" x14ac:dyDescent="0.25">
      <c r="A72" s="14"/>
      <c r="B72" s="12">
        <v>3</v>
      </c>
      <c r="C72" s="23">
        <v>4467</v>
      </c>
      <c r="D72" s="21"/>
      <c r="E72">
        <f t="shared" si="6"/>
        <v>4294.1021262601053</v>
      </c>
      <c r="F72">
        <f t="shared" si="7"/>
        <v>76.682732452782091</v>
      </c>
      <c r="G72">
        <f t="shared" si="8"/>
        <v>1.040264033936817</v>
      </c>
      <c r="H72" s="103">
        <f t="shared" si="9"/>
        <v>4365.7404447543558</v>
      </c>
      <c r="I72" s="107">
        <f t="shared" si="10"/>
        <v>101.25955524564415</v>
      </c>
    </row>
    <row r="73" spans="1:9" ht="21" x14ac:dyDescent="0.25">
      <c r="A73" s="14"/>
      <c r="B73" s="12">
        <v>4</v>
      </c>
      <c r="C73" s="23">
        <v>4414</v>
      </c>
      <c r="D73" s="21"/>
      <c r="E73">
        <f t="shared" si="6"/>
        <v>4392.9794809076675</v>
      </c>
      <c r="F73">
        <f t="shared" si="7"/>
        <v>77.538699009388537</v>
      </c>
      <c r="G73">
        <f t="shared" si="8"/>
        <v>1.0047850255580955</v>
      </c>
      <c r="H73" s="103">
        <f t="shared" si="9"/>
        <v>4389.3040369611463</v>
      </c>
      <c r="I73" s="107">
        <f t="shared" si="10"/>
        <v>24.695963038853733</v>
      </c>
    </row>
    <row r="74" spans="1:9" ht="21" x14ac:dyDescent="0.25">
      <c r="A74" s="13">
        <v>2020</v>
      </c>
      <c r="B74" s="11">
        <v>1</v>
      </c>
      <c r="C74" s="22">
        <v>4009</v>
      </c>
      <c r="D74" s="18">
        <v>15301</v>
      </c>
      <c r="E74">
        <f t="shared" si="6"/>
        <v>4138.05214535492</v>
      </c>
      <c r="F74">
        <f t="shared" si="7"/>
        <v>64.716682743679002</v>
      </c>
      <c r="G74">
        <f t="shared" si="8"/>
        <v>0.96881331099227819</v>
      </c>
      <c r="H74" s="103">
        <f t="shared" si="9"/>
        <v>4369.0098805550369</v>
      </c>
      <c r="I74" s="107">
        <f t="shared" si="10"/>
        <v>-360.00988055503694</v>
      </c>
    </row>
    <row r="75" spans="1:9" ht="21" x14ac:dyDescent="0.25">
      <c r="A75" s="13"/>
      <c r="B75" s="11">
        <v>2</v>
      </c>
      <c r="C75" s="22">
        <v>3335</v>
      </c>
      <c r="D75" s="18"/>
      <c r="E75">
        <f t="shared" si="6"/>
        <v>3434.0547946851589</v>
      </c>
      <c r="F75">
        <f t="shared" si="7"/>
        <v>35.070154029588096</v>
      </c>
      <c r="G75">
        <f t="shared" si="8"/>
        <v>0.97115515022111332</v>
      </c>
      <c r="H75" s="103">
        <f t="shared" si="9"/>
        <v>4182.6652766164843</v>
      </c>
      <c r="I75" s="107">
        <f t="shared" si="10"/>
        <v>-847.66527661648433</v>
      </c>
    </row>
    <row r="76" spans="1:9" ht="21" x14ac:dyDescent="0.25">
      <c r="A76" s="13"/>
      <c r="B76" s="11">
        <v>3</v>
      </c>
      <c r="C76" s="22">
        <v>3837</v>
      </c>
      <c r="D76" s="18"/>
      <c r="E76">
        <f t="shared" si="6"/>
        <v>3667.1038124146171</v>
      </c>
      <c r="F76">
        <f t="shared" si="7"/>
        <v>42.705485000974868</v>
      </c>
      <c r="G76">
        <f t="shared" si="8"/>
        <v>1.0463298003754942</v>
      </c>
      <c r="H76" s="103">
        <f t="shared" si="9"/>
        <v>3608.8059133808561</v>
      </c>
      <c r="I76" s="107">
        <f t="shared" si="10"/>
        <v>228.19408661914395</v>
      </c>
    </row>
    <row r="77" spans="1:9" ht="21" x14ac:dyDescent="0.25">
      <c r="A77" s="13"/>
      <c r="B77" s="11">
        <v>4</v>
      </c>
      <c r="C77" s="22">
        <f>D74-SUM(C74:C76)</f>
        <v>4120</v>
      </c>
      <c r="D77" s="18"/>
      <c r="E77">
        <f t="shared" si="6"/>
        <v>4062.3077537688096</v>
      </c>
      <c r="F77">
        <f t="shared" si="7"/>
        <v>56.300079549410583</v>
      </c>
      <c r="G77">
        <f t="shared" si="8"/>
        <v>1.0142018403646711</v>
      </c>
      <c r="H77" s="103">
        <f t="shared" si="9"/>
        <v>3727.5608297193858</v>
      </c>
      <c r="I77" s="107">
        <f t="shared" si="10"/>
        <v>392.43917028061423</v>
      </c>
    </row>
    <row r="78" spans="1:9" ht="21" x14ac:dyDescent="0.25">
      <c r="A78" s="14">
        <v>2021</v>
      </c>
      <c r="B78" s="12">
        <v>1</v>
      </c>
      <c r="C78" s="23">
        <v>4155</v>
      </c>
      <c r="D78" s="21">
        <v>18884</v>
      </c>
      <c r="E78">
        <f t="shared" si="6"/>
        <v>4272.1667439794983</v>
      </c>
      <c r="F78">
        <f t="shared" si="7"/>
        <v>62.222293085709609</v>
      </c>
      <c r="G78">
        <f t="shared" si="8"/>
        <v>0.97257439819159353</v>
      </c>
      <c r="H78" s="103">
        <f t="shared" si="9"/>
        <v>3990.1620916757579</v>
      </c>
      <c r="I78" s="107">
        <f t="shared" si="10"/>
        <v>164.83790832424211</v>
      </c>
    </row>
    <row r="79" spans="1:9" ht="21" x14ac:dyDescent="0.25">
      <c r="A79" s="14"/>
      <c r="B79" s="12">
        <v>2</v>
      </c>
      <c r="C79" s="23">
        <v>4528</v>
      </c>
      <c r="D79" s="21"/>
      <c r="E79">
        <f t="shared" si="6"/>
        <v>4630.5064363170186</v>
      </c>
      <c r="F79">
        <f t="shared" si="7"/>
        <v>73.642473540434267</v>
      </c>
      <c r="G79">
        <f t="shared" si="8"/>
        <v>0.97786280232480371</v>
      </c>
      <c r="H79" s="103">
        <f t="shared" si="9"/>
        <v>4209.3642364078087</v>
      </c>
      <c r="I79" s="107">
        <f t="shared" si="10"/>
        <v>318.63576359219132</v>
      </c>
    </row>
    <row r="80" spans="1:9" ht="21" x14ac:dyDescent="0.25">
      <c r="A80" s="14"/>
      <c r="B80" s="12">
        <v>3</v>
      </c>
      <c r="C80" s="23">
        <v>4985</v>
      </c>
      <c r="D80" s="21"/>
      <c r="E80">
        <f t="shared" si="6"/>
        <v>4758.4115476489515</v>
      </c>
      <c r="F80">
        <f t="shared" si="7"/>
        <v>75.735187839202325</v>
      </c>
      <c r="G80">
        <f t="shared" si="8"/>
        <v>1.0476185067395025</v>
      </c>
      <c r="H80" s="103">
        <f t="shared" si="9"/>
        <v>4922.0911897877477</v>
      </c>
      <c r="I80" s="107">
        <f t="shared" si="10"/>
        <v>62.90881021225232</v>
      </c>
    </row>
    <row r="81" spans="1:10" ht="21" x14ac:dyDescent="0.25">
      <c r="A81" s="14"/>
      <c r="B81" s="12">
        <v>4</v>
      </c>
      <c r="C81" s="23">
        <f>D78-SUM(C78:C80)</f>
        <v>5216</v>
      </c>
      <c r="D81" s="21"/>
      <c r="E81">
        <f t="shared" si="6"/>
        <v>5112.8580943616907</v>
      </c>
      <c r="F81">
        <f t="shared" si="7"/>
        <v>86.484080073024188</v>
      </c>
      <c r="G81">
        <f t="shared" si="8"/>
        <v>1.0201730428920082</v>
      </c>
      <c r="H81" s="103">
        <f t="shared" si="9"/>
        <v>4902.8005157249518</v>
      </c>
      <c r="I81" s="107">
        <f t="shared" si="10"/>
        <v>313.19948427504823</v>
      </c>
    </row>
    <row r="82" spans="1:10" ht="21" x14ac:dyDescent="0.25">
      <c r="A82" s="13">
        <v>2022</v>
      </c>
      <c r="B82" s="11">
        <v>1</v>
      </c>
      <c r="C82" s="22">
        <v>5167</v>
      </c>
      <c r="D82" s="18">
        <v>22237</v>
      </c>
      <c r="E82">
        <f t="shared" si="6"/>
        <v>5301.6538664993723</v>
      </c>
      <c r="F82">
        <f t="shared" si="7"/>
        <v>90.429873156979426</v>
      </c>
      <c r="G82">
        <f t="shared" si="8"/>
        <v>0.97460153569243047</v>
      </c>
      <c r="H82" s="103">
        <f t="shared" si="9"/>
        <v>5056.747086293014</v>
      </c>
      <c r="I82" s="107">
        <f t="shared" si="10"/>
        <v>110.25291370698596</v>
      </c>
    </row>
    <row r="83" spans="1:10" ht="21" x14ac:dyDescent="0.25">
      <c r="A83" s="13"/>
      <c r="B83" s="11">
        <v>2</v>
      </c>
      <c r="C83" s="22">
        <v>5497</v>
      </c>
      <c r="D83" s="18"/>
      <c r="E83">
        <f t="shared" si="6"/>
        <v>5599.0856218173039</v>
      </c>
      <c r="F83">
        <f t="shared" si="7"/>
        <v>98.413189418430989</v>
      </c>
      <c r="G83">
        <f t="shared" si="8"/>
        <v>0.98176744763117774</v>
      </c>
      <c r="H83" s="103">
        <f t="shared" si="9"/>
        <v>5272.718116030368</v>
      </c>
      <c r="I83" s="107">
        <f t="shared" si="10"/>
        <v>224.28188396963196</v>
      </c>
    </row>
    <row r="84" spans="1:10" ht="21" x14ac:dyDescent="0.25">
      <c r="A84" s="13"/>
      <c r="B84" s="11">
        <v>3</v>
      </c>
      <c r="C84" s="22">
        <v>5756</v>
      </c>
      <c r="D84" s="18"/>
      <c r="E84">
        <f t="shared" si="6"/>
        <v>5514.1673110441716</v>
      </c>
      <c r="F84">
        <f t="shared" si="7"/>
        <v>91.342754447324708</v>
      </c>
      <c r="G84">
        <f t="shared" si="8"/>
        <v>1.0438566106747376</v>
      </c>
      <c r="H84" s="103">
        <f t="shared" si="9"/>
        <v>5968.8051967768715</v>
      </c>
      <c r="I84" s="107">
        <f t="shared" si="10"/>
        <v>-212.80519677687153</v>
      </c>
    </row>
    <row r="85" spans="1:10" ht="21" x14ac:dyDescent="0.25">
      <c r="A85" s="40"/>
      <c r="B85" s="41">
        <v>4</v>
      </c>
      <c r="C85" s="42">
        <f>D82-SUM(C82:C84)</f>
        <v>5817</v>
      </c>
      <c r="D85" s="79"/>
      <c r="E85">
        <f t="shared" si="6"/>
        <v>5692.5707873033425</v>
      </c>
      <c r="F85">
        <f t="shared" si="7"/>
        <v>94.700372595133658</v>
      </c>
      <c r="G85">
        <f t="shared" si="8"/>
        <v>1.0218581757427037</v>
      </c>
      <c r="H85" s="103">
        <f>(E84+F84)*G81</f>
        <v>5718.5902604742396</v>
      </c>
      <c r="I85" s="107">
        <f t="shared" si="10"/>
        <v>98.409739525760415</v>
      </c>
      <c r="J85" t="s">
        <v>55</v>
      </c>
    </row>
    <row r="86" spans="1:10" ht="21" x14ac:dyDescent="0.25">
      <c r="A86" s="88">
        <v>2023</v>
      </c>
      <c r="B86" s="89">
        <v>1</v>
      </c>
      <c r="C86" s="90"/>
      <c r="D86" s="91"/>
      <c r="E86" s="92"/>
      <c r="F86" s="92"/>
      <c r="G86" s="92"/>
      <c r="H86" s="103">
        <f>($E$85+J86*$F$85)*G82</f>
        <v>5640.2833599055684</v>
      </c>
      <c r="I86" s="107"/>
      <c r="J86">
        <v>1</v>
      </c>
    </row>
    <row r="87" spans="1:10" ht="21" x14ac:dyDescent="0.25">
      <c r="A87" s="88"/>
      <c r="B87" s="89">
        <v>2</v>
      </c>
      <c r="C87" s="90"/>
      <c r="D87" s="91"/>
      <c r="E87" s="92"/>
      <c r="F87" s="92"/>
      <c r="G87" s="92"/>
      <c r="H87" s="103">
        <f t="shared" ref="H87:H89" si="11">($E$85+J87*$F$85)*G83</f>
        <v>5774.7281784954985</v>
      </c>
      <c r="I87" s="107"/>
      <c r="J87">
        <v>2</v>
      </c>
    </row>
    <row r="88" spans="1:10" ht="21" x14ac:dyDescent="0.25">
      <c r="A88" s="88"/>
      <c r="B88" s="89">
        <v>3</v>
      </c>
      <c r="C88" s="90"/>
      <c r="D88" s="91"/>
      <c r="E88" s="92"/>
      <c r="F88" s="92"/>
      <c r="G88" s="92"/>
      <c r="H88" s="103">
        <f t="shared" si="11"/>
        <v>6238.7884779608621</v>
      </c>
      <c r="I88" s="107"/>
      <c r="J88">
        <v>3</v>
      </c>
    </row>
    <row r="89" spans="1:10" ht="21" x14ac:dyDescent="0.25">
      <c r="A89" s="88"/>
      <c r="B89" s="89">
        <v>4</v>
      </c>
      <c r="C89" s="90"/>
      <c r="D89" s="91"/>
      <c r="E89" s="92"/>
      <c r="F89" s="92"/>
      <c r="G89" s="92"/>
      <c r="H89" s="103">
        <f t="shared" si="11"/>
        <v>6204.0813999288703</v>
      </c>
      <c r="I89" s="107"/>
      <c r="J89">
        <v>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2CF21-1C09-364B-B793-1F6D710094AE}">
  <dimension ref="A1:T108"/>
  <sheetViews>
    <sheetView topLeftCell="D1" zoomScale="75" zoomScaleNormal="70" workbookViewId="0">
      <selection activeCell="P18" sqref="P18"/>
    </sheetView>
  </sheetViews>
  <sheetFormatPr baseColWidth="10" defaultColWidth="10.83203125" defaultRowHeight="21" x14ac:dyDescent="0.25"/>
  <cols>
    <col min="1" max="1" width="16.83203125" style="15" customWidth="1"/>
    <col min="2" max="2" width="10.83203125" style="15"/>
    <col min="3" max="3" width="16.83203125" style="15" customWidth="1"/>
    <col min="4" max="4" width="21.1640625" style="24" customWidth="1"/>
    <col min="5" max="5" width="23.1640625" customWidth="1"/>
    <col min="6" max="6" width="23.6640625" style="10" customWidth="1"/>
    <col min="7" max="10" width="21" style="2" customWidth="1"/>
    <col min="11" max="11" width="17" style="2" customWidth="1"/>
    <col min="12" max="12" width="20.33203125" style="2" customWidth="1"/>
    <col min="13" max="13" width="17.1640625" style="2" customWidth="1"/>
    <col min="14" max="14" width="10.83203125" style="2"/>
    <col min="15" max="15" width="19.83203125" style="2" customWidth="1"/>
    <col min="16" max="16384" width="10.83203125" style="2"/>
  </cols>
  <sheetData>
    <row r="1" spans="1:20" x14ac:dyDescent="0.25">
      <c r="A1" s="4" t="s">
        <v>0</v>
      </c>
      <c r="B1" s="4" t="s">
        <v>1</v>
      </c>
      <c r="C1" s="4" t="s">
        <v>2</v>
      </c>
      <c r="D1" s="7" t="s">
        <v>3</v>
      </c>
      <c r="E1" s="34" t="s">
        <v>10</v>
      </c>
      <c r="F1" s="25" t="s">
        <v>6</v>
      </c>
      <c r="G1" s="1" t="s">
        <v>7</v>
      </c>
      <c r="H1" s="1"/>
      <c r="I1" s="1"/>
      <c r="J1" s="1"/>
      <c r="L1" t="s">
        <v>11</v>
      </c>
      <c r="M1"/>
      <c r="N1"/>
      <c r="O1"/>
      <c r="P1"/>
      <c r="Q1"/>
      <c r="R1"/>
      <c r="S1"/>
      <c r="T1"/>
    </row>
    <row r="2" spans="1:20" ht="22" thickBot="1" x14ac:dyDescent="0.3">
      <c r="A2" s="5">
        <v>2002</v>
      </c>
      <c r="B2" s="5">
        <v>1</v>
      </c>
      <c r="C2" s="5">
        <v>392.95</v>
      </c>
      <c r="D2" s="49">
        <v>1891.81</v>
      </c>
      <c r="E2" s="56">
        <v>1</v>
      </c>
      <c r="F2" s="25">
        <v>-188.67633333333305</v>
      </c>
      <c r="G2" s="26"/>
      <c r="H2" s="26"/>
      <c r="I2" s="26"/>
      <c r="J2" s="26"/>
      <c r="L2"/>
      <c r="M2"/>
      <c r="N2"/>
      <c r="O2"/>
      <c r="P2"/>
      <c r="Q2" s="59"/>
      <c r="R2" s="38"/>
      <c r="S2" s="38"/>
      <c r="T2" s="38"/>
    </row>
    <row r="3" spans="1:20" x14ac:dyDescent="0.25">
      <c r="A3" s="5"/>
      <c r="B3" s="5">
        <v>2</v>
      </c>
      <c r="C3" s="5">
        <v>448.76</v>
      </c>
      <c r="D3" s="49"/>
      <c r="E3" s="56">
        <v>2</v>
      </c>
      <c r="F3" s="25">
        <v>-130.85809409064802</v>
      </c>
      <c r="G3" s="26">
        <f t="shared" ref="G3:G34" si="0">C3-F3</f>
        <v>579.61809409064801</v>
      </c>
      <c r="H3" s="26"/>
      <c r="I3" s="74"/>
      <c r="J3" s="74"/>
      <c r="L3" s="37" t="s">
        <v>12</v>
      </c>
      <c r="M3" s="37"/>
      <c r="N3"/>
      <c r="O3"/>
      <c r="P3"/>
      <c r="Q3" s="38"/>
      <c r="R3" s="38"/>
      <c r="S3" s="38"/>
      <c r="T3" s="38"/>
    </row>
    <row r="4" spans="1:20" x14ac:dyDescent="0.25">
      <c r="A4" s="5"/>
      <c r="B4" s="5">
        <v>3</v>
      </c>
      <c r="C4" s="5">
        <v>539.44000000000005</v>
      </c>
      <c r="D4" s="49"/>
      <c r="E4" s="56">
        <v>3</v>
      </c>
      <c r="F4" s="25">
        <v>-73.039854847962999</v>
      </c>
      <c r="G4" s="26">
        <f t="shared" si="0"/>
        <v>612.479854847963</v>
      </c>
      <c r="H4" s="26"/>
      <c r="I4" s="74"/>
      <c r="J4" s="74"/>
      <c r="L4" t="s">
        <v>13</v>
      </c>
      <c r="M4">
        <v>0.95897023613277854</v>
      </c>
      <c r="N4"/>
      <c r="O4"/>
      <c r="P4"/>
      <c r="Q4" s="38"/>
      <c r="R4" s="38"/>
      <c r="S4" s="38"/>
      <c r="T4" s="38"/>
    </row>
    <row r="5" spans="1:20" x14ac:dyDescent="0.25">
      <c r="A5" s="5"/>
      <c r="B5" s="5">
        <v>4</v>
      </c>
      <c r="C5" s="5">
        <f>D2-SUM(C2:C4)</f>
        <v>510.65999999999985</v>
      </c>
      <c r="D5" s="49"/>
      <c r="E5" s="56">
        <v>4</v>
      </c>
      <c r="F5" s="25">
        <v>-15.221615605277975</v>
      </c>
      <c r="G5" s="26">
        <f t="shared" si="0"/>
        <v>525.88161560527783</v>
      </c>
      <c r="H5" s="26"/>
      <c r="I5" s="74"/>
      <c r="J5" s="74"/>
      <c r="L5" s="38" t="s">
        <v>14</v>
      </c>
      <c r="M5" s="38">
        <v>0.91962391378855712</v>
      </c>
      <c r="N5"/>
      <c r="O5"/>
      <c r="P5"/>
      <c r="Q5" s="38"/>
      <c r="R5" s="38"/>
      <c r="S5" s="38"/>
      <c r="T5" s="38"/>
    </row>
    <row r="6" spans="1:20" x14ac:dyDescent="0.25">
      <c r="A6" s="6">
        <v>2003</v>
      </c>
      <c r="B6" s="6">
        <v>1</v>
      </c>
      <c r="C6" s="6">
        <v>512.22</v>
      </c>
      <c r="D6" s="50">
        <v>2230.85</v>
      </c>
      <c r="E6" s="56">
        <v>5</v>
      </c>
      <c r="F6" s="25">
        <v>42.596623637407049</v>
      </c>
      <c r="G6" s="26">
        <f t="shared" si="0"/>
        <v>469.62337636259298</v>
      </c>
      <c r="H6" s="26"/>
      <c r="I6" s="74"/>
      <c r="J6" s="74"/>
      <c r="L6" t="s">
        <v>15</v>
      </c>
      <c r="M6">
        <v>0.91864371761524688</v>
      </c>
      <c r="N6"/>
      <c r="O6"/>
      <c r="P6"/>
      <c r="Q6" s="38"/>
      <c r="R6" s="38"/>
      <c r="S6" s="38"/>
      <c r="T6" s="38"/>
    </row>
    <row r="7" spans="1:20" x14ac:dyDescent="0.25">
      <c r="A7" s="6"/>
      <c r="B7" s="6">
        <v>2</v>
      </c>
      <c r="C7" s="6">
        <v>556.89</v>
      </c>
      <c r="D7" s="50"/>
      <c r="E7" s="56">
        <v>6</v>
      </c>
      <c r="F7" s="25">
        <v>100.41486288009207</v>
      </c>
      <c r="G7" s="26">
        <f t="shared" si="0"/>
        <v>456.47513711990791</v>
      </c>
      <c r="H7" s="26"/>
      <c r="I7" s="74"/>
      <c r="J7" s="74"/>
      <c r="L7" s="38" t="s">
        <v>16</v>
      </c>
      <c r="M7" s="38">
        <v>419.48241941363494</v>
      </c>
      <c r="N7" s="38" t="s">
        <v>41</v>
      </c>
      <c r="O7" s="38">
        <v>419.48241941363494</v>
      </c>
      <c r="P7"/>
      <c r="Q7" s="38"/>
      <c r="R7" s="38"/>
      <c r="S7" s="38"/>
      <c r="T7" s="38"/>
    </row>
    <row r="8" spans="1:20" ht="22" thickBot="1" x14ac:dyDescent="0.3">
      <c r="A8" s="6"/>
      <c r="B8" s="6">
        <v>3</v>
      </c>
      <c r="C8" s="6">
        <v>594.16999999999996</v>
      </c>
      <c r="D8" s="50"/>
      <c r="E8" s="56">
        <v>7</v>
      </c>
      <c r="F8" s="25">
        <v>158.2331021227771</v>
      </c>
      <c r="G8" s="26">
        <f t="shared" si="0"/>
        <v>435.93689787722286</v>
      </c>
      <c r="H8" s="26"/>
      <c r="I8" s="74"/>
      <c r="J8" s="74"/>
      <c r="L8" s="35" t="s">
        <v>17</v>
      </c>
      <c r="M8" s="35">
        <v>84</v>
      </c>
      <c r="N8"/>
      <c r="O8"/>
      <c r="P8"/>
      <c r="Q8" s="38"/>
      <c r="R8" s="38"/>
      <c r="S8" s="38"/>
      <c r="T8" s="38"/>
    </row>
    <row r="9" spans="1:20" x14ac:dyDescent="0.25">
      <c r="A9" s="6"/>
      <c r="B9" s="6">
        <v>4</v>
      </c>
      <c r="C9" s="6">
        <f>D6-SUM(C6:C8)</f>
        <v>567.56999999999971</v>
      </c>
      <c r="D9" s="50"/>
      <c r="E9" s="56">
        <v>8</v>
      </c>
      <c r="F9" s="25">
        <v>216.05134136546212</v>
      </c>
      <c r="G9" s="26">
        <f t="shared" si="0"/>
        <v>351.51865863453759</v>
      </c>
      <c r="H9" s="26"/>
      <c r="I9" s="74"/>
      <c r="J9" s="74"/>
      <c r="L9"/>
      <c r="M9"/>
      <c r="N9"/>
      <c r="O9"/>
      <c r="P9"/>
      <c r="Q9"/>
      <c r="R9"/>
      <c r="S9"/>
      <c r="T9"/>
    </row>
    <row r="10" spans="1:20" ht="22" thickBot="1" x14ac:dyDescent="0.3">
      <c r="A10" s="5">
        <v>2004</v>
      </c>
      <c r="B10" s="5">
        <v>1</v>
      </c>
      <c r="C10" s="5">
        <v>594.30999999999995</v>
      </c>
      <c r="D10" s="49">
        <v>2593.33</v>
      </c>
      <c r="E10" s="56">
        <v>9</v>
      </c>
      <c r="F10" s="25">
        <v>273.86958060814709</v>
      </c>
      <c r="G10" s="26">
        <f t="shared" si="0"/>
        <v>320.44041939185286</v>
      </c>
      <c r="H10" s="26"/>
      <c r="I10" s="74"/>
      <c r="J10" s="74"/>
      <c r="L10" t="s">
        <v>18</v>
      </c>
      <c r="M10"/>
      <c r="N10"/>
      <c r="O10"/>
      <c r="P10"/>
      <c r="Q10"/>
      <c r="R10"/>
      <c r="S10"/>
      <c r="T10"/>
    </row>
    <row r="11" spans="1:20" x14ac:dyDescent="0.25">
      <c r="A11" s="5"/>
      <c r="B11" s="5">
        <v>2</v>
      </c>
      <c r="C11" s="5">
        <v>647.28</v>
      </c>
      <c r="D11" s="49"/>
      <c r="E11" s="56">
        <v>10</v>
      </c>
      <c r="F11" s="25">
        <v>331.68781985083217</v>
      </c>
      <c r="G11" s="26">
        <f t="shared" si="0"/>
        <v>315.5921801491678</v>
      </c>
      <c r="H11" s="26"/>
      <c r="I11" s="26"/>
      <c r="J11" s="26"/>
      <c r="L11" s="36"/>
      <c r="M11" s="36" t="s">
        <v>23</v>
      </c>
      <c r="N11" s="36" t="s">
        <v>24</v>
      </c>
      <c r="O11" s="36" t="s">
        <v>25</v>
      </c>
      <c r="P11" s="36" t="s">
        <v>26</v>
      </c>
      <c r="Q11" s="36" t="s">
        <v>27</v>
      </c>
      <c r="R11"/>
      <c r="S11"/>
      <c r="T11"/>
    </row>
    <row r="12" spans="1:20" x14ac:dyDescent="0.25">
      <c r="A12" s="5"/>
      <c r="B12" s="5">
        <v>3</v>
      </c>
      <c r="C12" s="5">
        <v>667.84</v>
      </c>
      <c r="D12" s="49"/>
      <c r="E12" s="56">
        <v>11</v>
      </c>
      <c r="F12" s="25">
        <v>389.50605909351725</v>
      </c>
      <c r="G12" s="26">
        <f t="shared" si="0"/>
        <v>278.33394090648278</v>
      </c>
      <c r="H12" s="26"/>
      <c r="I12" s="26"/>
      <c r="J12" s="26"/>
      <c r="L12" t="s">
        <v>19</v>
      </c>
      <c r="M12">
        <v>1</v>
      </c>
      <c r="N12">
        <v>165091525.95090669</v>
      </c>
      <c r="O12">
        <v>165091525.95090669</v>
      </c>
      <c r="P12">
        <v>938.20394205665889</v>
      </c>
      <c r="Q12">
        <v>1.1793814381785815E-46</v>
      </c>
      <c r="R12"/>
      <c r="S12"/>
      <c r="T12"/>
    </row>
    <row r="13" spans="1:20" x14ac:dyDescent="0.25">
      <c r="A13" s="5"/>
      <c r="B13" s="5">
        <v>4</v>
      </c>
      <c r="C13" s="5">
        <f>D10-SUM(C10:C12)</f>
        <v>683.90000000000009</v>
      </c>
      <c r="D13" s="49"/>
      <c r="E13" s="56">
        <v>12</v>
      </c>
      <c r="F13" s="25">
        <v>447.32429833620222</v>
      </c>
      <c r="G13" s="26">
        <f t="shared" si="0"/>
        <v>236.57570166379787</v>
      </c>
      <c r="H13" s="26"/>
      <c r="I13" s="26"/>
      <c r="J13" s="26"/>
      <c r="L13" t="s">
        <v>20</v>
      </c>
      <c r="M13">
        <v>82</v>
      </c>
      <c r="N13">
        <v>14429171.016163571</v>
      </c>
      <c r="O13">
        <v>175965.50019711672</v>
      </c>
      <c r="P13"/>
      <c r="Q13"/>
      <c r="R13"/>
      <c r="S13"/>
      <c r="T13"/>
    </row>
    <row r="14" spans="1:20" ht="22" thickBot="1" x14ac:dyDescent="0.3">
      <c r="A14" s="6">
        <v>2005</v>
      </c>
      <c r="B14" s="6">
        <v>1</v>
      </c>
      <c r="C14" s="6">
        <v>658.24</v>
      </c>
      <c r="D14" s="50">
        <v>2937.63</v>
      </c>
      <c r="E14" s="56">
        <v>13</v>
      </c>
      <c r="F14" s="25">
        <v>505.14253757888719</v>
      </c>
      <c r="G14" s="26">
        <f t="shared" si="0"/>
        <v>153.09746242111282</v>
      </c>
      <c r="H14" s="26"/>
      <c r="I14" s="26"/>
      <c r="J14" s="26"/>
      <c r="L14" s="35" t="s">
        <v>21</v>
      </c>
      <c r="M14" s="35">
        <v>83</v>
      </c>
      <c r="N14" s="35">
        <v>179520696.96707025</v>
      </c>
      <c r="O14" s="35"/>
      <c r="P14" s="35"/>
      <c r="Q14" s="35"/>
      <c r="R14"/>
      <c r="S14"/>
      <c r="T14"/>
    </row>
    <row r="15" spans="1:20" ht="22" thickBot="1" x14ac:dyDescent="0.3">
      <c r="A15" s="6"/>
      <c r="B15" s="6">
        <v>2</v>
      </c>
      <c r="C15" s="6">
        <v>771.87</v>
      </c>
      <c r="D15" s="50"/>
      <c r="E15" s="56">
        <v>14</v>
      </c>
      <c r="F15" s="25">
        <v>562.96077682157227</v>
      </c>
      <c r="G15" s="26">
        <f t="shared" si="0"/>
        <v>208.90922317842774</v>
      </c>
      <c r="H15" s="26"/>
      <c r="I15" s="26"/>
      <c r="J15" s="26"/>
      <c r="L15"/>
      <c r="M15"/>
      <c r="N15"/>
      <c r="O15"/>
      <c r="P15"/>
      <c r="Q15"/>
      <c r="R15"/>
      <c r="S15"/>
      <c r="T15"/>
    </row>
    <row r="16" spans="1:20" x14ac:dyDescent="0.25">
      <c r="A16" s="6"/>
      <c r="B16" s="6">
        <v>3</v>
      </c>
      <c r="C16" s="6">
        <v>791.61</v>
      </c>
      <c r="D16" s="50"/>
      <c r="E16" s="56">
        <v>15</v>
      </c>
      <c r="F16" s="25">
        <v>620.77901606425735</v>
      </c>
      <c r="G16" s="26">
        <f t="shared" si="0"/>
        <v>170.83098393574267</v>
      </c>
      <c r="H16" s="26"/>
      <c r="I16" s="26"/>
      <c r="J16" s="26"/>
      <c r="L16" s="36"/>
      <c r="M16" s="36" t="s">
        <v>28</v>
      </c>
      <c r="N16" s="36" t="s">
        <v>16</v>
      </c>
      <c r="O16" s="36" t="s">
        <v>29</v>
      </c>
      <c r="P16" s="36" t="s">
        <v>30</v>
      </c>
      <c r="Q16" s="36" t="s">
        <v>31</v>
      </c>
      <c r="R16" s="36" t="s">
        <v>32</v>
      </c>
      <c r="S16" s="36" t="s">
        <v>33</v>
      </c>
      <c r="T16" s="36" t="s">
        <v>34</v>
      </c>
    </row>
    <row r="17" spans="1:20" x14ac:dyDescent="0.25">
      <c r="A17" s="6"/>
      <c r="B17" s="6">
        <v>4</v>
      </c>
      <c r="C17" s="6">
        <f>D14-SUM(C14:C16)</f>
        <v>715.90999999999985</v>
      </c>
      <c r="D17" s="50"/>
      <c r="E17" s="56">
        <v>16</v>
      </c>
      <c r="F17" s="25">
        <v>678.59725530694232</v>
      </c>
      <c r="G17" s="26">
        <f t="shared" si="0"/>
        <v>37.312744693057539</v>
      </c>
      <c r="H17" s="26"/>
      <c r="I17" s="26"/>
      <c r="J17" s="26"/>
      <c r="L17" t="s">
        <v>22</v>
      </c>
      <c r="M17" s="38">
        <v>-246.49457257601807</v>
      </c>
      <c r="N17">
        <v>92.362020538816878</v>
      </c>
      <c r="O17">
        <v>-2.6687871393244813</v>
      </c>
      <c r="P17" s="38">
        <v>9.1737033833042807E-3</v>
      </c>
      <c r="Q17">
        <v>-430.23205400851555</v>
      </c>
      <c r="R17">
        <v>-62.757091143520569</v>
      </c>
      <c r="S17">
        <v>-430.23205400851555</v>
      </c>
      <c r="T17">
        <v>-62.757091143520569</v>
      </c>
    </row>
    <row r="18" spans="1:20" ht="22" thickBot="1" x14ac:dyDescent="0.3">
      <c r="A18" s="11">
        <v>2006</v>
      </c>
      <c r="B18" s="11">
        <v>1</v>
      </c>
      <c r="C18" s="16">
        <v>738.45</v>
      </c>
      <c r="D18" s="51">
        <v>3236.07</v>
      </c>
      <c r="E18" s="56">
        <v>17</v>
      </c>
      <c r="F18" s="25">
        <v>736.41549454962728</v>
      </c>
      <c r="G18" s="26">
        <f t="shared" si="0"/>
        <v>2.0345054503727624</v>
      </c>
      <c r="H18" s="26"/>
      <c r="I18" s="26"/>
      <c r="J18" s="26"/>
      <c r="L18" s="35" t="s">
        <v>10</v>
      </c>
      <c r="M18" s="39">
        <v>57.818239242685024</v>
      </c>
      <c r="N18" s="35">
        <v>1.887627236486221</v>
      </c>
      <c r="O18" s="35">
        <v>30.630114953369965</v>
      </c>
      <c r="P18" s="39">
        <v>1.1793814381786149E-46</v>
      </c>
      <c r="Q18" s="35">
        <v>54.063147352186562</v>
      </c>
      <c r="R18" s="35">
        <v>61.573331133183487</v>
      </c>
      <c r="S18" s="35">
        <v>54.063147352186562</v>
      </c>
      <c r="T18" s="35">
        <v>61.573331133183487</v>
      </c>
    </row>
    <row r="19" spans="1:20" x14ac:dyDescent="0.25">
      <c r="A19" s="11"/>
      <c r="B19" s="11">
        <v>2</v>
      </c>
      <c r="C19" s="16">
        <v>846.49</v>
      </c>
      <c r="D19" s="52"/>
      <c r="E19" s="56">
        <v>18</v>
      </c>
      <c r="F19" s="25">
        <v>794.23373379231225</v>
      </c>
      <c r="G19" s="26">
        <f t="shared" si="0"/>
        <v>52.256266207687759</v>
      </c>
      <c r="H19" s="26"/>
      <c r="I19" s="26"/>
      <c r="J19" s="26"/>
      <c r="L19"/>
      <c r="M19"/>
      <c r="N19"/>
      <c r="O19"/>
      <c r="P19"/>
      <c r="Q19"/>
      <c r="R19"/>
      <c r="S19"/>
      <c r="T19"/>
    </row>
    <row r="20" spans="1:20" x14ac:dyDescent="0.25">
      <c r="A20" s="11"/>
      <c r="B20" s="11">
        <v>3</v>
      </c>
      <c r="C20" s="16">
        <v>901.97</v>
      </c>
      <c r="D20" s="51"/>
      <c r="E20" s="56">
        <v>19</v>
      </c>
      <c r="F20" s="25">
        <v>852.05197303499745</v>
      </c>
      <c r="G20" s="26">
        <f t="shared" si="0"/>
        <v>49.918026965002582</v>
      </c>
      <c r="H20" s="26"/>
      <c r="I20" s="26"/>
      <c r="J20" s="26"/>
      <c r="L20"/>
      <c r="M20" t="s">
        <v>60</v>
      </c>
      <c r="N20"/>
      <c r="O20"/>
      <c r="P20"/>
      <c r="Q20"/>
      <c r="R20"/>
      <c r="S20"/>
      <c r="T20"/>
    </row>
    <row r="21" spans="1:20" x14ac:dyDescent="0.25">
      <c r="A21" s="11"/>
      <c r="B21" s="11">
        <v>4</v>
      </c>
      <c r="C21" s="16">
        <v>749.16</v>
      </c>
      <c r="D21" s="51"/>
      <c r="E21" s="56">
        <v>20</v>
      </c>
      <c r="F21" s="25">
        <v>909.87021227768241</v>
      </c>
      <c r="G21" s="26">
        <f t="shared" si="0"/>
        <v>-160.71021227768244</v>
      </c>
      <c r="H21" s="26"/>
      <c r="I21" s="26"/>
      <c r="J21" s="26"/>
      <c r="L21"/>
      <c r="M21"/>
      <c r="N21"/>
      <c r="O21"/>
      <c r="P21"/>
      <c r="Q21"/>
      <c r="R21"/>
      <c r="S21"/>
      <c r="T21"/>
    </row>
    <row r="22" spans="1:20" x14ac:dyDescent="0.25">
      <c r="A22" s="12">
        <v>2007</v>
      </c>
      <c r="B22" s="12">
        <v>1</v>
      </c>
      <c r="C22" s="19">
        <v>915.1</v>
      </c>
      <c r="D22" s="53">
        <v>4067.6</v>
      </c>
      <c r="E22" s="56">
        <v>21</v>
      </c>
      <c r="F22" s="25">
        <v>967.68845152036738</v>
      </c>
      <c r="G22" s="26">
        <f t="shared" si="0"/>
        <v>-52.588451520367357</v>
      </c>
      <c r="H22" s="26"/>
      <c r="I22" s="26"/>
      <c r="J22" s="26"/>
      <c r="L22" t="s">
        <v>35</v>
      </c>
      <c r="M22"/>
      <c r="N22"/>
      <c r="O22"/>
      <c r="P22"/>
      <c r="Q22"/>
      <c r="R22"/>
      <c r="S22"/>
      <c r="T22"/>
    </row>
    <row r="23" spans="1:20" ht="22" thickBot="1" x14ac:dyDescent="0.3">
      <c r="A23" s="12"/>
      <c r="B23" s="12">
        <v>2</v>
      </c>
      <c r="C23" s="19">
        <v>996.96</v>
      </c>
      <c r="D23" s="54"/>
      <c r="E23" s="56">
        <v>22</v>
      </c>
      <c r="F23" s="25">
        <v>1025.5066907630526</v>
      </c>
      <c r="G23" s="26">
        <f t="shared" si="0"/>
        <v>-28.546690763052538</v>
      </c>
      <c r="H23" s="26"/>
      <c r="I23" s="26"/>
      <c r="J23" s="26"/>
      <c r="L23"/>
      <c r="M23"/>
      <c r="N23"/>
      <c r="O23"/>
      <c r="P23"/>
      <c r="Q23"/>
      <c r="R23"/>
      <c r="S23"/>
      <c r="T23"/>
    </row>
    <row r="24" spans="1:20" x14ac:dyDescent="0.25">
      <c r="A24" s="12"/>
      <c r="B24" s="12">
        <v>3</v>
      </c>
      <c r="C24" s="19">
        <v>1082.8499999999999</v>
      </c>
      <c r="D24" s="54"/>
      <c r="E24" s="56">
        <v>23</v>
      </c>
      <c r="F24" s="25">
        <v>1083.3249300057375</v>
      </c>
      <c r="G24" s="26">
        <f t="shared" si="0"/>
        <v>-0.47493000573763311</v>
      </c>
      <c r="H24" s="26"/>
      <c r="I24" s="26"/>
      <c r="J24" s="26"/>
      <c r="L24" s="36" t="s">
        <v>36</v>
      </c>
      <c r="M24" s="36" t="s">
        <v>37</v>
      </c>
      <c r="N24" s="36" t="s">
        <v>38</v>
      </c>
      <c r="O24" s="36" t="s">
        <v>39</v>
      </c>
      <c r="P24" s="58" t="s">
        <v>40</v>
      </c>
      <c r="Q24"/>
      <c r="R24"/>
      <c r="S24"/>
      <c r="T24"/>
    </row>
    <row r="25" spans="1:20" x14ac:dyDescent="0.25">
      <c r="A25" s="12"/>
      <c r="B25" s="12">
        <v>4</v>
      </c>
      <c r="C25" s="19">
        <v>1072.69</v>
      </c>
      <c r="D25" s="53"/>
      <c r="E25" s="56">
        <v>24</v>
      </c>
      <c r="F25" s="25">
        <v>1141.1431692484225</v>
      </c>
      <c r="G25" s="26">
        <f t="shared" si="0"/>
        <v>-68.453169248422455</v>
      </c>
      <c r="H25" s="26"/>
      <c r="I25" s="26"/>
      <c r="J25" s="26"/>
      <c r="L25">
        <v>1</v>
      </c>
      <c r="M25">
        <v>-188.67633333333305</v>
      </c>
      <c r="N25">
        <v>581.62633333333304</v>
      </c>
      <c r="O25">
        <v>1.394962127636399</v>
      </c>
      <c r="P25" t="str">
        <f>IF(ABS(O25)&gt;4,"Outlier","Not Outlier")</f>
        <v>Not Outlier</v>
      </c>
      <c r="Q25"/>
      <c r="R25"/>
      <c r="S25"/>
      <c r="T25"/>
    </row>
    <row r="26" spans="1:20" x14ac:dyDescent="0.25">
      <c r="A26" s="11">
        <v>2008</v>
      </c>
      <c r="B26" s="11">
        <v>1</v>
      </c>
      <c r="C26" s="16">
        <v>1182.08</v>
      </c>
      <c r="D26" s="51">
        <v>4991.6000000000004</v>
      </c>
      <c r="E26" s="56">
        <v>25</v>
      </c>
      <c r="F26" s="25">
        <v>1198.9614084911075</v>
      </c>
      <c r="G26" s="26">
        <f t="shared" si="0"/>
        <v>-16.88140849110755</v>
      </c>
      <c r="H26" s="26"/>
      <c r="I26" s="26"/>
      <c r="J26" s="26"/>
      <c r="L26">
        <v>2</v>
      </c>
      <c r="M26">
        <v>-130.85809409064802</v>
      </c>
      <c r="N26">
        <v>579.61809409064801</v>
      </c>
      <c r="O26">
        <v>1.3901456027883514</v>
      </c>
      <c r="P26" t="str">
        <f t="shared" ref="P26:P89" si="1">IF(ABS(O26)&gt;4,"Outlier","Not Outlier")</f>
        <v>Not Outlier</v>
      </c>
      <c r="Q26"/>
      <c r="R26"/>
      <c r="S26"/>
      <c r="T26"/>
    </row>
    <row r="27" spans="1:20" x14ac:dyDescent="0.25">
      <c r="A27" s="11"/>
      <c r="B27" s="11">
        <v>2</v>
      </c>
      <c r="C27" s="16">
        <v>1246.5</v>
      </c>
      <c r="D27" s="52"/>
      <c r="E27" s="56">
        <v>26</v>
      </c>
      <c r="F27" s="25">
        <v>1256.7796477337924</v>
      </c>
      <c r="G27" s="26">
        <f t="shared" si="0"/>
        <v>-10.279647733792444</v>
      </c>
      <c r="H27" s="26"/>
      <c r="I27" s="26"/>
      <c r="J27" s="26"/>
      <c r="L27">
        <v>3</v>
      </c>
      <c r="M27">
        <v>-73.039854847962999</v>
      </c>
      <c r="N27">
        <v>612.479854847963</v>
      </c>
      <c r="O27">
        <v>1.4689606582229731</v>
      </c>
      <c r="P27" t="str">
        <f t="shared" si="1"/>
        <v>Not Outlier</v>
      </c>
      <c r="Q27"/>
      <c r="R27"/>
      <c r="S27"/>
      <c r="T27"/>
    </row>
    <row r="28" spans="1:20" x14ac:dyDescent="0.25">
      <c r="A28" s="11"/>
      <c r="B28" s="11">
        <v>3</v>
      </c>
      <c r="C28" s="16">
        <v>1338.18</v>
      </c>
      <c r="D28" s="52"/>
      <c r="E28" s="56">
        <v>27</v>
      </c>
      <c r="F28" s="25">
        <v>1314.5978869764776</v>
      </c>
      <c r="G28" s="26">
        <f t="shared" si="0"/>
        <v>23.582113023522425</v>
      </c>
      <c r="H28" s="26"/>
      <c r="I28" s="26"/>
      <c r="J28" s="26"/>
      <c r="L28">
        <v>4</v>
      </c>
      <c r="M28">
        <v>-15.221615605277975</v>
      </c>
      <c r="N28">
        <v>525.88161560527783</v>
      </c>
      <c r="O28">
        <v>1.2612650001340018</v>
      </c>
      <c r="P28" t="str">
        <f t="shared" si="1"/>
        <v>Not Outlier</v>
      </c>
      <c r="Q28"/>
      <c r="R28"/>
      <c r="S28"/>
      <c r="T28"/>
    </row>
    <row r="29" spans="1:20" x14ac:dyDescent="0.25">
      <c r="A29" s="11"/>
      <c r="B29" s="11">
        <v>4</v>
      </c>
      <c r="C29" s="16">
        <v>1224.8399999999999</v>
      </c>
      <c r="D29" s="52"/>
      <c r="E29" s="56">
        <v>28</v>
      </c>
      <c r="F29" s="25">
        <v>1372.4161262191626</v>
      </c>
      <c r="G29" s="26">
        <f t="shared" si="0"/>
        <v>-147.57612621916269</v>
      </c>
      <c r="H29" s="26"/>
      <c r="I29" s="26"/>
      <c r="J29" s="26"/>
      <c r="L29">
        <v>5</v>
      </c>
      <c r="M29">
        <v>42.596623637407049</v>
      </c>
      <c r="N29">
        <v>469.62337636259298</v>
      </c>
      <c r="O29">
        <v>1.1263362518751485</v>
      </c>
      <c r="P29" t="str">
        <f t="shared" si="1"/>
        <v>Not Outlier</v>
      </c>
      <c r="Q29"/>
      <c r="R29"/>
      <c r="S29"/>
      <c r="T29"/>
    </row>
    <row r="30" spans="1:20" x14ac:dyDescent="0.25">
      <c r="A30" s="12">
        <v>2009</v>
      </c>
      <c r="B30" s="12">
        <v>1</v>
      </c>
      <c r="C30" s="19">
        <v>1156.0999999999999</v>
      </c>
      <c r="D30" s="53">
        <v>5098.68</v>
      </c>
      <c r="E30" s="56">
        <v>29</v>
      </c>
      <c r="F30" s="25">
        <v>1430.2343654618476</v>
      </c>
      <c r="G30" s="26">
        <f t="shared" si="0"/>
        <v>-274.13436546184766</v>
      </c>
      <c r="H30" s="26"/>
      <c r="I30" s="26"/>
      <c r="J30" s="26"/>
      <c r="L30">
        <v>6</v>
      </c>
      <c r="M30">
        <v>100.41486288009207</v>
      </c>
      <c r="N30">
        <v>456.47513711990791</v>
      </c>
      <c r="O30">
        <v>1.0948017515654163</v>
      </c>
      <c r="P30" t="str">
        <f t="shared" si="1"/>
        <v>Not Outlier</v>
      </c>
      <c r="Q30"/>
      <c r="R30"/>
      <c r="S30"/>
      <c r="T30"/>
    </row>
    <row r="31" spans="1:20" x14ac:dyDescent="0.25">
      <c r="A31" s="12"/>
      <c r="B31" s="12">
        <v>2</v>
      </c>
      <c r="C31" s="19">
        <v>1279.8900000000001</v>
      </c>
      <c r="D31" s="53"/>
      <c r="E31" s="56">
        <v>30</v>
      </c>
      <c r="F31" s="25">
        <v>1488.0526047045328</v>
      </c>
      <c r="G31" s="26">
        <f t="shared" si="0"/>
        <v>-208.16260470453267</v>
      </c>
      <c r="H31" s="26"/>
      <c r="I31" s="26"/>
      <c r="J31" s="26"/>
      <c r="L31">
        <v>7</v>
      </c>
      <c r="M31">
        <v>158.2331021227771</v>
      </c>
      <c r="N31">
        <v>435.93689787722286</v>
      </c>
      <c r="O31">
        <v>1.0455432082878344</v>
      </c>
      <c r="P31" t="str">
        <f t="shared" si="1"/>
        <v>Not Outlier</v>
      </c>
      <c r="Q31"/>
      <c r="R31"/>
      <c r="S31"/>
      <c r="T31"/>
    </row>
    <row r="32" spans="1:20" x14ac:dyDescent="0.25">
      <c r="A32" s="12"/>
      <c r="B32" s="12">
        <v>3</v>
      </c>
      <c r="C32" s="19">
        <v>1364.28</v>
      </c>
      <c r="D32" s="53"/>
      <c r="E32" s="56">
        <v>31</v>
      </c>
      <c r="F32" s="25">
        <v>1545.8708439472177</v>
      </c>
      <c r="G32" s="26">
        <f t="shared" si="0"/>
        <v>-181.59084394721776</v>
      </c>
      <c r="H32" s="26"/>
      <c r="I32" s="26"/>
      <c r="J32" s="26"/>
      <c r="L32">
        <v>8</v>
      </c>
      <c r="M32">
        <v>216.05134136546212</v>
      </c>
      <c r="N32">
        <v>351.51865863453759</v>
      </c>
      <c r="O32">
        <v>0.84307602295527861</v>
      </c>
      <c r="P32" t="str">
        <f t="shared" si="1"/>
        <v>Not Outlier</v>
      </c>
      <c r="Q32"/>
      <c r="R32"/>
      <c r="S32"/>
      <c r="T32"/>
    </row>
    <row r="33" spans="1:20" x14ac:dyDescent="0.25">
      <c r="A33" s="12"/>
      <c r="B33" s="12">
        <v>4</v>
      </c>
      <c r="C33" s="19">
        <v>1298.4100000000001</v>
      </c>
      <c r="D33" s="54"/>
      <c r="E33" s="56">
        <v>32</v>
      </c>
      <c r="F33" s="25">
        <v>1603.6890831899027</v>
      </c>
      <c r="G33" s="26">
        <f t="shared" si="0"/>
        <v>-305.27908318990262</v>
      </c>
      <c r="H33" s="26"/>
      <c r="I33" s="26"/>
      <c r="J33" s="26"/>
      <c r="L33">
        <v>9</v>
      </c>
      <c r="M33">
        <v>273.86958060814709</v>
      </c>
      <c r="N33">
        <v>320.44041939185286</v>
      </c>
      <c r="O33">
        <v>0.76853853341502643</v>
      </c>
      <c r="P33" t="str">
        <f t="shared" si="1"/>
        <v>Not Outlier</v>
      </c>
      <c r="Q33"/>
      <c r="R33"/>
      <c r="S33"/>
      <c r="T33"/>
    </row>
    <row r="34" spans="1:20" x14ac:dyDescent="0.25">
      <c r="A34" s="11">
        <v>2010</v>
      </c>
      <c r="B34" s="11">
        <v>1</v>
      </c>
      <c r="C34" s="16">
        <v>1308</v>
      </c>
      <c r="D34" s="51">
        <v>5539</v>
      </c>
      <c r="E34" s="56">
        <v>33</v>
      </c>
      <c r="F34" s="25">
        <v>1661.5073224325877</v>
      </c>
      <c r="G34" s="26">
        <f t="shared" si="0"/>
        <v>-353.50732243258767</v>
      </c>
      <c r="H34" s="26"/>
      <c r="I34" s="26"/>
      <c r="J34" s="26"/>
      <c r="L34">
        <v>10</v>
      </c>
      <c r="M34">
        <v>331.68781985083217</v>
      </c>
      <c r="N34">
        <v>315.5921801491678</v>
      </c>
      <c r="O34">
        <v>0.75691060369164809</v>
      </c>
      <c r="P34" t="str">
        <f t="shared" si="1"/>
        <v>Not Outlier</v>
      </c>
      <c r="Q34"/>
      <c r="R34"/>
      <c r="S34"/>
      <c r="T34"/>
    </row>
    <row r="35" spans="1:20" x14ac:dyDescent="0.25">
      <c r="A35" s="11"/>
      <c r="B35" s="11">
        <v>2</v>
      </c>
      <c r="C35" s="16">
        <v>1365</v>
      </c>
      <c r="D35" s="51"/>
      <c r="E35" s="56">
        <v>34</v>
      </c>
      <c r="F35" s="25">
        <v>1719.3255616752726</v>
      </c>
      <c r="G35" s="26">
        <f t="shared" ref="G35:G66" si="2">C35-F35</f>
        <v>-354.32556167527264</v>
      </c>
      <c r="H35" s="26"/>
      <c r="I35" s="26"/>
      <c r="J35" s="26"/>
      <c r="L35">
        <v>11</v>
      </c>
      <c r="M35">
        <v>389.50605909351725</v>
      </c>
      <c r="N35">
        <v>278.33394090648278</v>
      </c>
      <c r="O35">
        <v>0.66755111340155593</v>
      </c>
      <c r="P35" t="str">
        <f t="shared" si="1"/>
        <v>Not Outlier</v>
      </c>
      <c r="Q35"/>
      <c r="R35"/>
      <c r="S35"/>
      <c r="T35"/>
    </row>
    <row r="36" spans="1:20" x14ac:dyDescent="0.25">
      <c r="A36" s="11"/>
      <c r="B36" s="11">
        <v>3</v>
      </c>
      <c r="C36" s="16">
        <v>1428</v>
      </c>
      <c r="D36" s="51"/>
      <c r="E36" s="56">
        <v>35</v>
      </c>
      <c r="F36" s="25">
        <v>1777.1438009179578</v>
      </c>
      <c r="G36" s="26">
        <f t="shared" si="2"/>
        <v>-349.14380091795783</v>
      </c>
      <c r="H36" s="26"/>
      <c r="I36" s="26"/>
      <c r="J36" s="26"/>
      <c r="L36">
        <v>12</v>
      </c>
      <c r="M36">
        <v>447.32429833620222</v>
      </c>
      <c r="N36">
        <v>236.57570166379787</v>
      </c>
      <c r="O36">
        <v>0.56739890411886262</v>
      </c>
      <c r="P36" t="str">
        <f t="shared" si="1"/>
        <v>Not Outlier</v>
      </c>
      <c r="Q36"/>
      <c r="R36"/>
      <c r="S36"/>
      <c r="T36"/>
    </row>
    <row r="37" spans="1:20" x14ac:dyDescent="0.25">
      <c r="A37" s="11"/>
      <c r="B37" s="11">
        <v>4</v>
      </c>
      <c r="C37" s="16">
        <v>1438</v>
      </c>
      <c r="D37" s="51"/>
      <c r="E37" s="56">
        <v>36</v>
      </c>
      <c r="F37" s="25">
        <v>1834.9620401606426</v>
      </c>
      <c r="G37" s="26">
        <f t="shared" si="2"/>
        <v>-396.96204016064257</v>
      </c>
      <c r="H37" s="26"/>
      <c r="I37" s="26"/>
      <c r="J37" s="26"/>
      <c r="L37">
        <v>13</v>
      </c>
      <c r="M37">
        <v>505.14253757888719</v>
      </c>
      <c r="N37">
        <v>153.09746242111282</v>
      </c>
      <c r="O37">
        <v>0.36718619786476192</v>
      </c>
      <c r="P37" t="str">
        <f t="shared" si="1"/>
        <v>Not Outlier</v>
      </c>
      <c r="Q37"/>
      <c r="R37"/>
      <c r="S37"/>
      <c r="T37"/>
    </row>
    <row r="38" spans="1:20" x14ac:dyDescent="0.25">
      <c r="A38" s="12">
        <v>2011</v>
      </c>
      <c r="B38" s="12">
        <v>1</v>
      </c>
      <c r="C38" s="19">
        <v>1501</v>
      </c>
      <c r="D38" s="53">
        <v>6714</v>
      </c>
      <c r="E38" s="56">
        <v>37</v>
      </c>
      <c r="F38" s="25">
        <v>1892.7802794033278</v>
      </c>
      <c r="G38" s="26">
        <f t="shared" si="2"/>
        <v>-391.78027940332777</v>
      </c>
      <c r="H38" s="26"/>
      <c r="I38" s="26"/>
      <c r="J38" s="26"/>
      <c r="L38">
        <v>14</v>
      </c>
      <c r="M38">
        <v>562.96077682157227</v>
      </c>
      <c r="N38">
        <v>208.90922317842774</v>
      </c>
      <c r="O38">
        <v>0.50104412016165079</v>
      </c>
      <c r="P38" t="str">
        <f t="shared" si="1"/>
        <v>Not Outlier</v>
      </c>
      <c r="Q38"/>
      <c r="R38"/>
      <c r="S38"/>
      <c r="T38"/>
    </row>
    <row r="39" spans="1:20" x14ac:dyDescent="0.25">
      <c r="A39" s="12"/>
      <c r="B39" s="12">
        <v>2</v>
      </c>
      <c r="C39" s="19">
        <v>1667</v>
      </c>
      <c r="D39" s="54"/>
      <c r="E39" s="56">
        <v>38</v>
      </c>
      <c r="F39" s="25">
        <v>1950.598518646013</v>
      </c>
      <c r="G39" s="26">
        <f t="shared" si="2"/>
        <v>-283.59851864601296</v>
      </c>
      <c r="H39" s="26"/>
      <c r="I39" s="26"/>
      <c r="J39" s="26"/>
      <c r="L39">
        <v>15</v>
      </c>
      <c r="M39">
        <v>620.77901606425735</v>
      </c>
      <c r="N39">
        <v>170.83098393574267</v>
      </c>
      <c r="O39">
        <v>0.40971795663290672</v>
      </c>
      <c r="P39" t="str">
        <f t="shared" si="1"/>
        <v>Not Outlier</v>
      </c>
      <c r="Q39"/>
      <c r="R39"/>
      <c r="S39"/>
      <c r="T39"/>
    </row>
    <row r="40" spans="1:20" x14ac:dyDescent="0.25">
      <c r="A40" s="12"/>
      <c r="B40" s="12">
        <v>3</v>
      </c>
      <c r="C40" s="19">
        <v>1818</v>
      </c>
      <c r="D40" s="53"/>
      <c r="E40" s="56">
        <v>39</v>
      </c>
      <c r="F40" s="25">
        <v>2008.4167578886977</v>
      </c>
      <c r="G40" s="26">
        <f t="shared" si="2"/>
        <v>-190.4167578886977</v>
      </c>
      <c r="H40" s="26"/>
      <c r="I40" s="26"/>
      <c r="J40" s="26"/>
      <c r="L40">
        <v>16</v>
      </c>
      <c r="M40">
        <v>678.59725530694232</v>
      </c>
      <c r="N40">
        <v>37.312744693057539</v>
      </c>
      <c r="O40">
        <v>8.9490215181077873E-2</v>
      </c>
      <c r="P40" t="str">
        <f t="shared" si="1"/>
        <v>Not Outlier</v>
      </c>
      <c r="Q40"/>
      <c r="R40"/>
      <c r="S40"/>
      <c r="T40"/>
    </row>
    <row r="41" spans="1:20" x14ac:dyDescent="0.25">
      <c r="A41" s="12"/>
      <c r="B41" s="12">
        <v>4</v>
      </c>
      <c r="C41" s="19">
        <v>1728</v>
      </c>
      <c r="D41" s="53"/>
      <c r="E41" s="56">
        <v>40</v>
      </c>
      <c r="F41" s="25">
        <v>2066.2349971313829</v>
      </c>
      <c r="G41" s="26">
        <f t="shared" si="2"/>
        <v>-338.2349971313829</v>
      </c>
      <c r="H41" s="26"/>
      <c r="I41" s="26"/>
      <c r="J41" s="26"/>
      <c r="L41">
        <v>17</v>
      </c>
      <c r="M41">
        <v>736.41549454962728</v>
      </c>
      <c r="N41">
        <v>2.0345054503727624</v>
      </c>
      <c r="O41">
        <v>4.8795212477309438E-3</v>
      </c>
      <c r="P41" t="str">
        <f t="shared" si="1"/>
        <v>Not Outlier</v>
      </c>
      <c r="Q41"/>
      <c r="R41"/>
      <c r="S41"/>
      <c r="T41"/>
    </row>
    <row r="42" spans="1:20" x14ac:dyDescent="0.25">
      <c r="A42" s="11">
        <v>2012</v>
      </c>
      <c r="B42" s="11">
        <v>1</v>
      </c>
      <c r="C42" s="16">
        <v>1758</v>
      </c>
      <c r="D42" s="51">
        <v>7391</v>
      </c>
      <c r="E42" s="56">
        <v>41</v>
      </c>
      <c r="F42" s="25">
        <v>2124.0532363740681</v>
      </c>
      <c r="G42" s="26">
        <f t="shared" si="2"/>
        <v>-366.05323637406809</v>
      </c>
      <c r="H42" s="26"/>
      <c r="I42" s="26"/>
      <c r="J42" s="26"/>
      <c r="L42">
        <v>18</v>
      </c>
      <c r="M42">
        <v>794.23373379231225</v>
      </c>
      <c r="N42">
        <v>52.256266207687759</v>
      </c>
      <c r="O42">
        <v>0.12533048817381071</v>
      </c>
      <c r="P42" t="str">
        <f t="shared" si="1"/>
        <v>Not Outlier</v>
      </c>
      <c r="Q42"/>
      <c r="R42"/>
      <c r="S42"/>
      <c r="T42"/>
    </row>
    <row r="43" spans="1:20" x14ac:dyDescent="0.25">
      <c r="A43" s="11"/>
      <c r="B43" s="11">
        <v>2</v>
      </c>
      <c r="C43" s="16">
        <v>1820</v>
      </c>
      <c r="D43" s="52"/>
      <c r="E43" s="56">
        <v>42</v>
      </c>
      <c r="F43" s="25">
        <v>2181.8714756167528</v>
      </c>
      <c r="G43" s="26">
        <f t="shared" si="2"/>
        <v>-361.87147561675283</v>
      </c>
      <c r="H43" s="26"/>
      <c r="I43" s="26"/>
      <c r="J43" s="26"/>
      <c r="L43">
        <v>19</v>
      </c>
      <c r="M43">
        <v>852.05197303499745</v>
      </c>
      <c r="N43">
        <v>49.918026965002582</v>
      </c>
      <c r="O43">
        <v>0.11972249726630529</v>
      </c>
      <c r="P43" t="str">
        <f t="shared" si="1"/>
        <v>Not Outlier</v>
      </c>
      <c r="Q43"/>
      <c r="R43"/>
      <c r="S43"/>
      <c r="T43"/>
    </row>
    <row r="44" spans="1:20" x14ac:dyDescent="0.25">
      <c r="A44" s="11"/>
      <c r="B44" s="11">
        <v>3</v>
      </c>
      <c r="C44" s="16">
        <v>1918</v>
      </c>
      <c r="D44" s="52"/>
      <c r="E44" s="56">
        <v>43</v>
      </c>
      <c r="F44" s="25">
        <v>2239.689714859438</v>
      </c>
      <c r="G44" s="26">
        <f t="shared" si="2"/>
        <v>-321.68971485943803</v>
      </c>
      <c r="H44" s="26"/>
      <c r="I44" s="26"/>
      <c r="J44" s="26"/>
      <c r="L44">
        <v>20</v>
      </c>
      <c r="M44">
        <v>909.87021227768241</v>
      </c>
      <c r="N44">
        <v>-160.71021227768244</v>
      </c>
      <c r="O44">
        <v>-0.38544448007874477</v>
      </c>
      <c r="P44" t="str">
        <f t="shared" si="1"/>
        <v>Not Outlier</v>
      </c>
      <c r="Q44"/>
      <c r="R44"/>
      <c r="S44"/>
      <c r="T44"/>
    </row>
    <row r="45" spans="1:20" x14ac:dyDescent="0.25">
      <c r="A45" s="11"/>
      <c r="B45" s="11">
        <v>4</v>
      </c>
      <c r="C45" s="16">
        <v>1895</v>
      </c>
      <c r="D45" s="51"/>
      <c r="E45" s="56">
        <v>44</v>
      </c>
      <c r="F45" s="25">
        <v>2297.5079541021232</v>
      </c>
      <c r="G45" s="26">
        <f t="shared" si="2"/>
        <v>-402.50795410212322</v>
      </c>
      <c r="H45" s="26"/>
      <c r="I45" s="26"/>
      <c r="J45" s="26"/>
      <c r="L45">
        <v>21</v>
      </c>
      <c r="M45">
        <v>967.68845152036738</v>
      </c>
      <c r="N45">
        <v>-52.588451520367357</v>
      </c>
      <c r="O45">
        <v>-0.12612719544785966</v>
      </c>
      <c r="P45" t="str">
        <f t="shared" si="1"/>
        <v>Not Outlier</v>
      </c>
      <c r="Q45"/>
      <c r="R45"/>
      <c r="S45"/>
      <c r="T45"/>
    </row>
    <row r="46" spans="1:20" x14ac:dyDescent="0.25">
      <c r="A46" s="12">
        <v>2013</v>
      </c>
      <c r="B46" s="12">
        <v>1</v>
      </c>
      <c r="C46" s="19">
        <v>1906</v>
      </c>
      <c r="D46" s="53">
        <v>8346</v>
      </c>
      <c r="E46" s="56">
        <v>45</v>
      </c>
      <c r="F46" s="25">
        <v>2355.326193344808</v>
      </c>
      <c r="G46" s="26">
        <f t="shared" si="2"/>
        <v>-449.32619334480796</v>
      </c>
      <c r="H46" s="26"/>
      <c r="I46" s="26"/>
      <c r="J46" s="26"/>
      <c r="L46">
        <v>22</v>
      </c>
      <c r="M46">
        <v>1025.5066907630526</v>
      </c>
      <c r="N46">
        <v>-28.546690763052538</v>
      </c>
      <c r="O46">
        <v>-6.8465869238737112E-2</v>
      </c>
      <c r="P46" t="str">
        <f t="shared" si="1"/>
        <v>Not Outlier</v>
      </c>
      <c r="Q46"/>
      <c r="R46"/>
      <c r="S46"/>
      <c r="T46"/>
    </row>
    <row r="47" spans="1:20" x14ac:dyDescent="0.25">
      <c r="A47" s="12"/>
      <c r="B47" s="12">
        <v>2</v>
      </c>
      <c r="C47" s="19">
        <v>2096</v>
      </c>
      <c r="D47" s="53"/>
      <c r="E47" s="56">
        <v>46</v>
      </c>
      <c r="F47" s="25">
        <v>2413.1444325874932</v>
      </c>
      <c r="G47" s="26">
        <f t="shared" si="2"/>
        <v>-317.14443258749316</v>
      </c>
      <c r="H47" s="26"/>
      <c r="I47" s="26"/>
      <c r="J47" s="26"/>
      <c r="L47">
        <v>23</v>
      </c>
      <c r="M47">
        <v>1083.3249300057375</v>
      </c>
      <c r="N47">
        <v>-0.47493000573763311</v>
      </c>
      <c r="O47">
        <v>-1.1390635762401913E-3</v>
      </c>
      <c r="P47" t="str">
        <f t="shared" si="1"/>
        <v>Not Outlier</v>
      </c>
      <c r="Q47"/>
      <c r="R47"/>
      <c r="S47"/>
      <c r="T47"/>
    </row>
    <row r="48" spans="1:20" x14ac:dyDescent="0.25">
      <c r="A48" s="12"/>
      <c r="B48" s="12">
        <v>3</v>
      </c>
      <c r="C48" s="19">
        <v>2218</v>
      </c>
      <c r="D48" s="54"/>
      <c r="E48" s="56">
        <v>47</v>
      </c>
      <c r="F48" s="25">
        <v>2470.9626718301779</v>
      </c>
      <c r="G48" s="26">
        <f t="shared" si="2"/>
        <v>-252.9626718301779</v>
      </c>
      <c r="H48" s="26"/>
      <c r="I48" s="26"/>
      <c r="J48" s="26"/>
      <c r="L48">
        <v>24</v>
      </c>
      <c r="M48">
        <v>1141.1431692484225</v>
      </c>
      <c r="N48">
        <v>-68.453169248422455</v>
      </c>
      <c r="O48">
        <v>-0.16417684885582431</v>
      </c>
      <c r="P48" t="str">
        <f t="shared" si="1"/>
        <v>Not Outlier</v>
      </c>
      <c r="Q48"/>
      <c r="R48"/>
      <c r="S48"/>
      <c r="T48"/>
    </row>
    <row r="49" spans="1:20" x14ac:dyDescent="0.25">
      <c r="A49" s="12"/>
      <c r="B49" s="12">
        <v>4</v>
      </c>
      <c r="C49" s="19">
        <v>2126</v>
      </c>
      <c r="D49" s="54"/>
      <c r="E49" s="56">
        <v>48</v>
      </c>
      <c r="F49" s="25">
        <v>2528.7809110728631</v>
      </c>
      <c r="G49" s="26">
        <f t="shared" si="2"/>
        <v>-402.78091107286309</v>
      </c>
      <c r="H49" s="26"/>
      <c r="I49" s="26"/>
      <c r="J49" s="26"/>
      <c r="L49">
        <v>25</v>
      </c>
      <c r="M49">
        <v>1198.9614084911075</v>
      </c>
      <c r="N49">
        <v>-16.88140849110755</v>
      </c>
      <c r="O49">
        <v>-4.0488066231964347E-2</v>
      </c>
      <c r="P49" t="str">
        <f t="shared" si="1"/>
        <v>Not Outlier</v>
      </c>
      <c r="Q49"/>
      <c r="R49"/>
      <c r="S49"/>
      <c r="T49"/>
    </row>
    <row r="50" spans="1:20" x14ac:dyDescent="0.25">
      <c r="A50" s="13">
        <v>2014</v>
      </c>
      <c r="B50" s="13">
        <v>1</v>
      </c>
      <c r="C50" s="22">
        <v>2177</v>
      </c>
      <c r="D50" s="52">
        <v>9473</v>
      </c>
      <c r="E50" s="56">
        <v>49</v>
      </c>
      <c r="F50" s="25">
        <v>2586.5991503155483</v>
      </c>
      <c r="G50" s="26">
        <f t="shared" si="2"/>
        <v>-409.59915031554829</v>
      </c>
      <c r="H50" s="26"/>
      <c r="I50" s="26"/>
      <c r="J50" s="26"/>
      <c r="L50">
        <v>26</v>
      </c>
      <c r="M50">
        <v>1256.7796477337924</v>
      </c>
      <c r="N50">
        <v>-10.279647733792444</v>
      </c>
      <c r="O50">
        <v>-2.4654522074167556E-2</v>
      </c>
      <c r="P50" t="str">
        <f t="shared" si="1"/>
        <v>Not Outlier</v>
      </c>
      <c r="Q50"/>
      <c r="R50"/>
      <c r="S50"/>
      <c r="T50"/>
    </row>
    <row r="51" spans="1:20" x14ac:dyDescent="0.25">
      <c r="A51" s="13"/>
      <c r="B51" s="13">
        <v>2</v>
      </c>
      <c r="C51" s="22">
        <v>2377</v>
      </c>
      <c r="D51" s="52"/>
      <c r="E51" s="56">
        <v>50</v>
      </c>
      <c r="F51" s="25">
        <v>2644.417389558233</v>
      </c>
      <c r="G51" s="26">
        <f t="shared" si="2"/>
        <v>-267.41738955823303</v>
      </c>
      <c r="H51" s="26"/>
      <c r="I51" s="26"/>
      <c r="J51" s="26"/>
      <c r="L51">
        <v>27</v>
      </c>
      <c r="M51">
        <v>1314.5978869764776</v>
      </c>
      <c r="N51">
        <v>23.582113023522425</v>
      </c>
      <c r="O51">
        <v>5.6558915358809796E-2</v>
      </c>
      <c r="P51" t="str">
        <f t="shared" si="1"/>
        <v>Not Outlier</v>
      </c>
      <c r="Q51"/>
      <c r="R51"/>
      <c r="S51"/>
      <c r="T51"/>
    </row>
    <row r="52" spans="1:20" x14ac:dyDescent="0.25">
      <c r="A52" s="13"/>
      <c r="B52" s="13">
        <v>3</v>
      </c>
      <c r="C52" s="22">
        <v>2503</v>
      </c>
      <c r="D52" s="52"/>
      <c r="E52" s="56">
        <v>51</v>
      </c>
      <c r="F52" s="25">
        <v>2702.2356288009182</v>
      </c>
      <c r="G52" s="26">
        <f t="shared" si="2"/>
        <v>-199.23562880091822</v>
      </c>
      <c r="H52" s="26"/>
      <c r="I52" s="26"/>
      <c r="J52" s="26"/>
      <c r="L52">
        <v>28</v>
      </c>
      <c r="M52">
        <v>1372.4161262191626</v>
      </c>
      <c r="N52">
        <v>-147.57612621916269</v>
      </c>
      <c r="O52">
        <v>-0.3539439245111341</v>
      </c>
      <c r="P52" t="str">
        <f t="shared" si="1"/>
        <v>Not Outlier</v>
      </c>
      <c r="Q52"/>
      <c r="R52"/>
      <c r="S52"/>
      <c r="T52"/>
    </row>
    <row r="53" spans="1:20" x14ac:dyDescent="0.25">
      <c r="A53" s="13"/>
      <c r="B53" s="13">
        <v>4</v>
      </c>
      <c r="C53" s="22">
        <f>D50-SUM(C50:C52)</f>
        <v>2416</v>
      </c>
      <c r="D53" s="52"/>
      <c r="E53" s="56">
        <v>52</v>
      </c>
      <c r="F53" s="25">
        <v>2760.053868043603</v>
      </c>
      <c r="G53" s="26">
        <f t="shared" si="2"/>
        <v>-344.05386804360296</v>
      </c>
      <c r="H53" s="26"/>
      <c r="I53" s="26"/>
      <c r="J53" s="26"/>
      <c r="L53">
        <v>29</v>
      </c>
      <c r="M53">
        <v>1430.2343654618476</v>
      </c>
      <c r="N53">
        <v>-274.13436546184766</v>
      </c>
      <c r="O53">
        <v>-0.65747892725440571</v>
      </c>
      <c r="P53" t="str">
        <f t="shared" si="1"/>
        <v>Not Outlier</v>
      </c>
      <c r="Q53"/>
      <c r="R53"/>
      <c r="S53"/>
      <c r="T53"/>
    </row>
    <row r="54" spans="1:20" x14ac:dyDescent="0.25">
      <c r="A54" s="14">
        <v>2015</v>
      </c>
      <c r="B54" s="14">
        <v>1</v>
      </c>
      <c r="C54" s="23">
        <v>2230</v>
      </c>
      <c r="D54" s="54">
        <v>9667</v>
      </c>
      <c r="E54" s="56">
        <v>53</v>
      </c>
      <c r="F54" s="25">
        <v>2817.8721072862882</v>
      </c>
      <c r="G54" s="26">
        <f t="shared" si="2"/>
        <v>-587.87210728628816</v>
      </c>
      <c r="H54" s="26"/>
      <c r="I54" s="26"/>
      <c r="J54" s="26"/>
      <c r="L54">
        <v>30</v>
      </c>
      <c r="M54">
        <v>1488.0526047045328</v>
      </c>
      <c r="N54">
        <v>-208.16260470453267</v>
      </c>
      <c r="O54">
        <v>-0.49925344385422094</v>
      </c>
      <c r="P54" t="str">
        <f t="shared" si="1"/>
        <v>Not Outlier</v>
      </c>
      <c r="Q54"/>
      <c r="R54"/>
      <c r="S54"/>
      <c r="T54"/>
    </row>
    <row r="55" spans="1:20" x14ac:dyDescent="0.25">
      <c r="A55" s="14"/>
      <c r="B55" s="14">
        <v>2</v>
      </c>
      <c r="C55" s="23">
        <v>2390</v>
      </c>
      <c r="D55" s="54"/>
      <c r="E55" s="56">
        <v>54</v>
      </c>
      <c r="F55" s="25">
        <v>2875.6903465289734</v>
      </c>
      <c r="G55" s="26">
        <f t="shared" si="2"/>
        <v>-485.69034652897335</v>
      </c>
      <c r="H55" s="26"/>
      <c r="I55" s="26"/>
      <c r="J55" s="26"/>
      <c r="L55">
        <v>31</v>
      </c>
      <c r="M55">
        <v>1545.8708439472177</v>
      </c>
      <c r="N55">
        <v>-181.59084394721776</v>
      </c>
      <c r="O55">
        <v>-0.43552421118925783</v>
      </c>
      <c r="P55" t="str">
        <f t="shared" si="1"/>
        <v>Not Outlier</v>
      </c>
      <c r="Q55"/>
      <c r="R55"/>
      <c r="S55"/>
      <c r="T55"/>
    </row>
    <row r="56" spans="1:20" x14ac:dyDescent="0.25">
      <c r="A56" s="14"/>
      <c r="B56" s="14">
        <v>3</v>
      </c>
      <c r="C56" s="23">
        <v>2530</v>
      </c>
      <c r="D56" s="54"/>
      <c r="E56" s="56">
        <v>55</v>
      </c>
      <c r="F56" s="25">
        <v>2933.5085857716581</v>
      </c>
      <c r="G56" s="26">
        <f t="shared" si="2"/>
        <v>-403.50858577165809</v>
      </c>
      <c r="H56" s="26"/>
      <c r="I56" s="26"/>
      <c r="J56" s="26"/>
      <c r="L56">
        <v>32</v>
      </c>
      <c r="M56">
        <v>1603.6890831899027</v>
      </c>
      <c r="N56">
        <v>-305.27908318990262</v>
      </c>
      <c r="O56">
        <v>-0.73217585759724779</v>
      </c>
      <c r="P56" t="str">
        <f t="shared" si="1"/>
        <v>Not Outlier</v>
      </c>
      <c r="Q56"/>
      <c r="R56"/>
      <c r="S56"/>
      <c r="T56"/>
    </row>
    <row r="57" spans="1:20" x14ac:dyDescent="0.25">
      <c r="A57" s="14"/>
      <c r="B57" s="14">
        <v>4</v>
      </c>
      <c r="C57" s="23">
        <f>D54-SUM(C54:C56)</f>
        <v>2517</v>
      </c>
      <c r="D57" s="54"/>
      <c r="E57" s="56">
        <v>56</v>
      </c>
      <c r="F57" s="25">
        <v>2991.3268250143433</v>
      </c>
      <c r="G57" s="26">
        <f t="shared" si="2"/>
        <v>-474.32682501434329</v>
      </c>
      <c r="H57" s="26"/>
      <c r="I57" s="26"/>
      <c r="J57" s="26"/>
      <c r="L57">
        <v>33</v>
      </c>
      <c r="M57">
        <v>1661.5073224325877</v>
      </c>
      <c r="N57">
        <v>-353.50732243258767</v>
      </c>
      <c r="O57">
        <v>-0.84784559840930396</v>
      </c>
      <c r="P57" t="str">
        <f t="shared" si="1"/>
        <v>Not Outlier</v>
      </c>
      <c r="Q57"/>
      <c r="R57"/>
      <c r="S57"/>
      <c r="T57"/>
    </row>
    <row r="58" spans="1:20" x14ac:dyDescent="0.25">
      <c r="A58" s="13">
        <v>2016</v>
      </c>
      <c r="B58" s="13">
        <v>1</v>
      </c>
      <c r="C58" s="22">
        <v>2446</v>
      </c>
      <c r="D58" s="52">
        <v>10776</v>
      </c>
      <c r="E58" s="56">
        <v>57</v>
      </c>
      <c r="F58" s="25">
        <v>3049.1450642570285</v>
      </c>
      <c r="G58" s="26">
        <f t="shared" si="2"/>
        <v>-603.14506425702848</v>
      </c>
      <c r="H58" s="26"/>
      <c r="I58" s="26"/>
      <c r="J58" s="26"/>
      <c r="L58">
        <v>34</v>
      </c>
      <c r="M58">
        <v>1719.3255616752726</v>
      </c>
      <c r="N58">
        <v>-354.32556167527264</v>
      </c>
      <c r="O58">
        <v>-0.84980804867930793</v>
      </c>
      <c r="P58" t="str">
        <f t="shared" si="1"/>
        <v>Not Outlier</v>
      </c>
      <c r="Q58"/>
      <c r="R58"/>
      <c r="S58"/>
      <c r="T58"/>
    </row>
    <row r="59" spans="1:20" x14ac:dyDescent="0.25">
      <c r="A59" s="13"/>
      <c r="B59" s="13">
        <v>2</v>
      </c>
      <c r="C59" s="22">
        <v>2694</v>
      </c>
      <c r="D59" s="52"/>
      <c r="E59" s="56">
        <v>58</v>
      </c>
      <c r="F59" s="25">
        <v>3106.9633034997132</v>
      </c>
      <c r="G59" s="26">
        <f t="shared" si="2"/>
        <v>-412.96330349971322</v>
      </c>
      <c r="H59" s="26"/>
      <c r="I59" s="26"/>
      <c r="J59" s="26"/>
      <c r="L59">
        <v>35</v>
      </c>
      <c r="M59">
        <v>1777.1438009179578</v>
      </c>
      <c r="N59">
        <v>-349.14380091795783</v>
      </c>
      <c r="O59">
        <v>-0.83738020695917714</v>
      </c>
      <c r="P59" t="str">
        <f t="shared" si="1"/>
        <v>Not Outlier</v>
      </c>
      <c r="Q59"/>
      <c r="R59"/>
      <c r="S59"/>
      <c r="T59"/>
    </row>
    <row r="60" spans="1:20" x14ac:dyDescent="0.25">
      <c r="A60" s="13"/>
      <c r="B60" s="13">
        <v>3</v>
      </c>
      <c r="C60" s="22">
        <v>2880</v>
      </c>
      <c r="D60" s="52"/>
      <c r="E60" s="56">
        <v>59</v>
      </c>
      <c r="F60" s="25">
        <v>3164.7815427423984</v>
      </c>
      <c r="G60" s="26">
        <f t="shared" si="2"/>
        <v>-284.78154274239841</v>
      </c>
      <c r="H60" s="26"/>
      <c r="I60" s="26"/>
      <c r="J60" s="26"/>
      <c r="L60">
        <v>36</v>
      </c>
      <c r="M60">
        <v>1834.9620401606426</v>
      </c>
      <c r="N60">
        <v>-396.96204016064257</v>
      </c>
      <c r="O60">
        <v>-0.95206661115190661</v>
      </c>
      <c r="P60" t="str">
        <f t="shared" si="1"/>
        <v>Not Outlier</v>
      </c>
      <c r="Q60"/>
      <c r="R60"/>
      <c r="S60"/>
      <c r="T60"/>
    </row>
    <row r="61" spans="1:20" x14ac:dyDescent="0.25">
      <c r="A61" s="13"/>
      <c r="B61" s="13">
        <v>4</v>
      </c>
      <c r="C61" s="22">
        <f>D58-SUM(C58:C60)</f>
        <v>2756</v>
      </c>
      <c r="D61" s="52"/>
      <c r="E61" s="56">
        <v>60</v>
      </c>
      <c r="F61" s="25">
        <v>3222.5997819850836</v>
      </c>
      <c r="G61" s="26">
        <f t="shared" si="2"/>
        <v>-466.59978198508361</v>
      </c>
      <c r="H61" s="26"/>
      <c r="I61" s="26"/>
      <c r="J61" s="26"/>
      <c r="L61">
        <v>37</v>
      </c>
      <c r="M61">
        <v>1892.7802794033278</v>
      </c>
      <c r="N61">
        <v>-391.78027940332777</v>
      </c>
      <c r="O61">
        <v>-0.93963876943177593</v>
      </c>
      <c r="P61" t="str">
        <f t="shared" si="1"/>
        <v>Not Outlier</v>
      </c>
      <c r="Q61"/>
      <c r="R61"/>
      <c r="S61"/>
      <c r="T61"/>
    </row>
    <row r="62" spans="1:20" x14ac:dyDescent="0.25">
      <c r="A62" s="14">
        <v>2017</v>
      </c>
      <c r="B62" s="14">
        <v>1</v>
      </c>
      <c r="C62" s="23">
        <v>2734</v>
      </c>
      <c r="D62" s="54">
        <v>12497</v>
      </c>
      <c r="E62" s="56">
        <v>61</v>
      </c>
      <c r="F62" s="25">
        <v>3280.4180212277683</v>
      </c>
      <c r="G62" s="26">
        <f t="shared" si="2"/>
        <v>-546.41802122776835</v>
      </c>
      <c r="H62" s="26"/>
      <c r="I62" s="26"/>
      <c r="J62" s="26"/>
      <c r="L62">
        <v>38</v>
      </c>
      <c r="M62">
        <v>1950.598518646013</v>
      </c>
      <c r="N62">
        <v>-283.59851864601296</v>
      </c>
      <c r="O62">
        <v>-0.6801775818809902</v>
      </c>
      <c r="P62" t="str">
        <f t="shared" si="1"/>
        <v>Not Outlier</v>
      </c>
      <c r="Q62"/>
      <c r="R62"/>
      <c r="S62"/>
      <c r="T62"/>
    </row>
    <row r="63" spans="1:20" x14ac:dyDescent="0.25">
      <c r="A63" s="14"/>
      <c r="B63" s="14">
        <v>2</v>
      </c>
      <c r="C63" s="23">
        <v>3053</v>
      </c>
      <c r="D63" s="54"/>
      <c r="E63" s="56">
        <v>62</v>
      </c>
      <c r="F63" s="25">
        <v>3338.2362604704535</v>
      </c>
      <c r="G63" s="26">
        <f t="shared" si="2"/>
        <v>-285.23626047045354</v>
      </c>
      <c r="H63" s="26"/>
      <c r="I63" s="26"/>
      <c r="J63" s="26"/>
      <c r="L63">
        <v>39</v>
      </c>
      <c r="M63">
        <v>2008.4167578886977</v>
      </c>
      <c r="N63">
        <v>-190.4167578886977</v>
      </c>
      <c r="O63">
        <v>-0.45669212430554146</v>
      </c>
      <c r="P63" t="str">
        <f t="shared" si="1"/>
        <v>Not Outlier</v>
      </c>
      <c r="Q63"/>
      <c r="R63"/>
      <c r="S63"/>
      <c r="T63"/>
    </row>
    <row r="64" spans="1:20" x14ac:dyDescent="0.25">
      <c r="A64" s="14"/>
      <c r="B64" s="14">
        <v>3</v>
      </c>
      <c r="C64" s="23">
        <v>3398</v>
      </c>
      <c r="D64" s="54"/>
      <c r="E64" s="56">
        <v>63</v>
      </c>
      <c r="F64" s="25">
        <v>3396.0544997131383</v>
      </c>
      <c r="G64" s="26">
        <f t="shared" si="2"/>
        <v>1.9455002868617157</v>
      </c>
      <c r="H64" s="26"/>
      <c r="I64" s="26"/>
      <c r="J64" s="26"/>
      <c r="L64">
        <v>40</v>
      </c>
      <c r="M64">
        <v>2066.2349971313829</v>
      </c>
      <c r="N64">
        <v>-338.2349971313829</v>
      </c>
      <c r="O64">
        <v>-0.81121672833385938</v>
      </c>
      <c r="P64" t="str">
        <f t="shared" si="1"/>
        <v>Not Outlier</v>
      </c>
      <c r="Q64"/>
      <c r="R64"/>
      <c r="S64"/>
      <c r="T64"/>
    </row>
    <row r="65" spans="1:20" x14ac:dyDescent="0.25">
      <c r="A65" s="14"/>
      <c r="B65" s="14">
        <v>4</v>
      </c>
      <c r="C65" s="23">
        <f>D62-SUM(C62:C64)</f>
        <v>3312</v>
      </c>
      <c r="D65" s="54"/>
      <c r="E65" s="56">
        <v>64</v>
      </c>
      <c r="F65" s="25">
        <v>3453.8727389558235</v>
      </c>
      <c r="G65" s="26">
        <f t="shared" si="2"/>
        <v>-141.87273895582348</v>
      </c>
      <c r="H65" s="26"/>
      <c r="I65" s="26"/>
      <c r="J65" s="26"/>
      <c r="L65">
        <v>41</v>
      </c>
      <c r="M65">
        <v>2124.0532363740681</v>
      </c>
      <c r="N65">
        <v>-366.05323637406809</v>
      </c>
      <c r="O65">
        <v>-0.87793549255947256</v>
      </c>
      <c r="P65" t="str">
        <f t="shared" si="1"/>
        <v>Not Outlier</v>
      </c>
      <c r="Q65"/>
      <c r="R65"/>
      <c r="S65"/>
      <c r="T65"/>
    </row>
    <row r="66" spans="1:20" x14ac:dyDescent="0.25">
      <c r="A66" s="13">
        <v>2018</v>
      </c>
      <c r="B66" s="13">
        <v>1</v>
      </c>
      <c r="C66" s="22">
        <v>3580</v>
      </c>
      <c r="D66" s="52">
        <v>14950</v>
      </c>
      <c r="E66" s="56">
        <v>65</v>
      </c>
      <c r="F66" s="25">
        <v>3511.6909781985087</v>
      </c>
      <c r="G66" s="26">
        <f t="shared" si="2"/>
        <v>68.309021801491326</v>
      </c>
      <c r="H66" s="26"/>
      <c r="I66" s="26"/>
      <c r="J66" s="26"/>
      <c r="L66">
        <v>42</v>
      </c>
      <c r="M66">
        <v>2181.8714756167528</v>
      </c>
      <c r="N66">
        <v>-361.87147561675283</v>
      </c>
      <c r="O66">
        <v>-0.86790603283769663</v>
      </c>
      <c r="P66" t="str">
        <f t="shared" si="1"/>
        <v>Not Outlier</v>
      </c>
      <c r="Q66"/>
      <c r="R66"/>
      <c r="S66"/>
      <c r="T66"/>
    </row>
    <row r="67" spans="1:20" x14ac:dyDescent="0.25">
      <c r="A67" s="13"/>
      <c r="B67" s="13">
        <v>2</v>
      </c>
      <c r="C67" s="22">
        <v>3665</v>
      </c>
      <c r="D67" s="52"/>
      <c r="E67" s="56">
        <v>66</v>
      </c>
      <c r="F67" s="25">
        <v>3569.5092174411934</v>
      </c>
      <c r="G67" s="26">
        <f t="shared" ref="G67:G85" si="3">C67-F67</f>
        <v>95.490782558806586</v>
      </c>
      <c r="H67" s="26"/>
      <c r="I67" s="26"/>
      <c r="J67" s="26"/>
      <c r="L67">
        <v>43</v>
      </c>
      <c r="M67">
        <v>2239.689714859438</v>
      </c>
      <c r="N67">
        <v>-321.68971485943803</v>
      </c>
      <c r="O67">
        <v>-0.7715348211751103</v>
      </c>
      <c r="P67" t="str">
        <f t="shared" si="1"/>
        <v>Not Outlier</v>
      </c>
      <c r="Q67"/>
      <c r="R67"/>
      <c r="S67"/>
      <c r="T67"/>
    </row>
    <row r="68" spans="1:20" x14ac:dyDescent="0.25">
      <c r="A68" s="13"/>
      <c r="B68" s="13">
        <v>3</v>
      </c>
      <c r="C68" s="22">
        <v>3898</v>
      </c>
      <c r="D68" s="52"/>
      <c r="E68" s="56">
        <v>67</v>
      </c>
      <c r="F68" s="25">
        <v>3627.3274566838786</v>
      </c>
      <c r="G68" s="26">
        <f t="shared" si="3"/>
        <v>270.67254331612139</v>
      </c>
      <c r="H68" s="26"/>
      <c r="I68" s="26"/>
      <c r="J68" s="26"/>
      <c r="L68">
        <v>44</v>
      </c>
      <c r="M68">
        <v>2297.5079541021232</v>
      </c>
      <c r="N68">
        <v>-402.50795410212322</v>
      </c>
      <c r="O68">
        <v>-0.96536783131358472</v>
      </c>
      <c r="P68" t="str">
        <f t="shared" si="1"/>
        <v>Not Outlier</v>
      </c>
      <c r="Q68"/>
      <c r="R68"/>
      <c r="S68"/>
      <c r="T68"/>
    </row>
    <row r="69" spans="1:20" x14ac:dyDescent="0.25">
      <c r="A69" s="13"/>
      <c r="B69" s="13">
        <v>4</v>
      </c>
      <c r="C69" s="22">
        <f>D66-SUM(C66:C68)</f>
        <v>3807</v>
      </c>
      <c r="D69" s="52"/>
      <c r="E69" s="56">
        <v>68</v>
      </c>
      <c r="F69" s="25">
        <v>3685.1456959265633</v>
      </c>
      <c r="G69" s="26">
        <f t="shared" si="3"/>
        <v>121.85430407343665</v>
      </c>
      <c r="H69" s="26"/>
      <c r="I69" s="26"/>
      <c r="J69" s="26"/>
      <c r="L69">
        <v>45</v>
      </c>
      <c r="M69">
        <v>2355.326193344808</v>
      </c>
      <c r="N69">
        <v>-449.32619334480796</v>
      </c>
      <c r="O69">
        <v>-1.0776558535079583</v>
      </c>
      <c r="P69" t="str">
        <f t="shared" si="1"/>
        <v>Not Outlier</v>
      </c>
      <c r="Q69"/>
      <c r="R69"/>
      <c r="S69"/>
      <c r="T69"/>
    </row>
    <row r="70" spans="1:20" x14ac:dyDescent="0.25">
      <c r="A70" s="14">
        <v>2019</v>
      </c>
      <c r="B70" s="12">
        <v>1</v>
      </c>
      <c r="C70" s="23">
        <v>3889</v>
      </c>
      <c r="D70" s="54">
        <v>16863</v>
      </c>
      <c r="E70" s="56">
        <v>69</v>
      </c>
      <c r="F70" s="25">
        <v>3742.9639351692485</v>
      </c>
      <c r="G70" s="26">
        <f t="shared" si="3"/>
        <v>146.03606483075146</v>
      </c>
      <c r="H70" s="26"/>
      <c r="I70" s="26"/>
      <c r="J70" s="26"/>
      <c r="L70">
        <v>46</v>
      </c>
      <c r="M70">
        <v>2413.1444325874932</v>
      </c>
      <c r="N70">
        <v>-317.14443258749316</v>
      </c>
      <c r="O70">
        <v>-0.7606334979966316</v>
      </c>
      <c r="P70" t="str">
        <f t="shared" si="1"/>
        <v>Not Outlier</v>
      </c>
      <c r="Q70"/>
      <c r="R70"/>
      <c r="S70"/>
      <c r="T70"/>
    </row>
    <row r="71" spans="1:20" x14ac:dyDescent="0.25">
      <c r="A71" s="14"/>
      <c r="B71" s="12">
        <v>2</v>
      </c>
      <c r="C71" s="23">
        <v>4113</v>
      </c>
      <c r="D71" s="54"/>
      <c r="E71" s="56">
        <v>70</v>
      </c>
      <c r="F71" s="25">
        <v>3800.7821744119337</v>
      </c>
      <c r="G71" s="26">
        <f t="shared" si="3"/>
        <v>312.21782558806626</v>
      </c>
      <c r="H71" s="26"/>
      <c r="I71" s="26"/>
      <c r="J71" s="26"/>
      <c r="L71">
        <v>47</v>
      </c>
      <c r="M71">
        <v>2470.9626718301779</v>
      </c>
      <c r="N71">
        <v>-252.9626718301779</v>
      </c>
      <c r="O71">
        <v>-0.60670111837350327</v>
      </c>
      <c r="P71" t="str">
        <f t="shared" si="1"/>
        <v>Not Outlier</v>
      </c>
      <c r="Q71"/>
      <c r="R71"/>
      <c r="S71"/>
      <c r="T71"/>
    </row>
    <row r="72" spans="1:20" x14ac:dyDescent="0.25">
      <c r="A72" s="14"/>
      <c r="B72" s="12">
        <v>3</v>
      </c>
      <c r="C72" s="23">
        <v>4467</v>
      </c>
      <c r="D72" s="54"/>
      <c r="E72" s="56">
        <v>71</v>
      </c>
      <c r="F72" s="25">
        <v>3858.6004136546189</v>
      </c>
      <c r="G72" s="26">
        <f t="shared" si="3"/>
        <v>608.39958634538107</v>
      </c>
      <c r="H72" s="26"/>
      <c r="I72" s="26"/>
      <c r="J72" s="26"/>
      <c r="L72">
        <v>48</v>
      </c>
      <c r="M72">
        <v>2528.7809110728631</v>
      </c>
      <c r="N72">
        <v>-402.78091107286309</v>
      </c>
      <c r="O72">
        <v>-0.96602248639853294</v>
      </c>
      <c r="P72" t="str">
        <f t="shared" si="1"/>
        <v>Not Outlier</v>
      </c>
      <c r="Q72"/>
      <c r="R72"/>
      <c r="S72"/>
      <c r="T72"/>
    </row>
    <row r="73" spans="1:20" x14ac:dyDescent="0.25">
      <c r="A73" s="14"/>
      <c r="B73" s="12">
        <v>4</v>
      </c>
      <c r="C73" s="23">
        <v>4414</v>
      </c>
      <c r="D73" s="54"/>
      <c r="E73" s="56">
        <v>72</v>
      </c>
      <c r="F73" s="25">
        <v>3916.4186528973032</v>
      </c>
      <c r="G73" s="26">
        <f t="shared" si="3"/>
        <v>497.58134710269678</v>
      </c>
      <c r="H73" s="26"/>
      <c r="I73" s="26"/>
      <c r="J73" s="26"/>
      <c r="L73">
        <v>49</v>
      </c>
      <c r="M73">
        <v>2586.5991503155483</v>
      </c>
      <c r="N73">
        <v>-409.59915031554829</v>
      </c>
      <c r="O73">
        <v>-0.98237522865867277</v>
      </c>
      <c r="P73" t="str">
        <f t="shared" si="1"/>
        <v>Not Outlier</v>
      </c>
      <c r="Q73"/>
      <c r="R73"/>
      <c r="S73"/>
      <c r="T73"/>
    </row>
    <row r="74" spans="1:20" x14ac:dyDescent="0.25">
      <c r="A74" s="13">
        <v>2020</v>
      </c>
      <c r="B74" s="11">
        <v>1</v>
      </c>
      <c r="C74" s="22">
        <v>4009</v>
      </c>
      <c r="D74" s="52">
        <v>15301</v>
      </c>
      <c r="E74" s="56">
        <v>73</v>
      </c>
      <c r="F74" s="25">
        <v>3974.2368921399884</v>
      </c>
      <c r="G74" s="26">
        <f t="shared" si="3"/>
        <v>34.763107860011587</v>
      </c>
      <c r="H74" s="26"/>
      <c r="I74" s="26"/>
      <c r="J74" s="26"/>
      <c r="L74">
        <v>50</v>
      </c>
      <c r="M74">
        <v>2644.417389558233</v>
      </c>
      <c r="N74">
        <v>-267.41738955823303</v>
      </c>
      <c r="O74">
        <v>-0.64136905316378612</v>
      </c>
      <c r="P74" t="str">
        <f t="shared" si="1"/>
        <v>Not Outlier</v>
      </c>
      <c r="Q74"/>
      <c r="R74"/>
      <c r="S74"/>
      <c r="T74"/>
    </row>
    <row r="75" spans="1:20" x14ac:dyDescent="0.25">
      <c r="A75" s="13"/>
      <c r="B75" s="11">
        <v>2</v>
      </c>
      <c r="C75" s="22">
        <v>3335</v>
      </c>
      <c r="D75" s="52"/>
      <c r="E75" s="56">
        <v>74</v>
      </c>
      <c r="F75" s="25">
        <v>4032.0551313826736</v>
      </c>
      <c r="G75" s="26">
        <f t="shared" si="3"/>
        <v>-697.05513138267361</v>
      </c>
      <c r="H75" s="26"/>
      <c r="I75" s="26"/>
      <c r="J75" s="26"/>
      <c r="L75">
        <v>51</v>
      </c>
      <c r="M75">
        <v>2702.2356288009182</v>
      </c>
      <c r="N75">
        <v>-199.23562880091822</v>
      </c>
      <c r="O75">
        <v>-0.47784314554723539</v>
      </c>
      <c r="P75" t="str">
        <f t="shared" si="1"/>
        <v>Not Outlier</v>
      </c>
      <c r="Q75"/>
      <c r="R75"/>
      <c r="S75"/>
      <c r="T75"/>
    </row>
    <row r="76" spans="1:20" x14ac:dyDescent="0.25">
      <c r="A76" s="13"/>
      <c r="B76" s="11">
        <v>3</v>
      </c>
      <c r="C76" s="22">
        <v>3837</v>
      </c>
      <c r="D76" s="52"/>
      <c r="E76" s="56">
        <v>75</v>
      </c>
      <c r="F76" s="25">
        <v>4089.8733706253588</v>
      </c>
      <c r="G76" s="26">
        <f t="shared" si="3"/>
        <v>-252.8733706253588</v>
      </c>
      <c r="H76" s="26"/>
      <c r="I76" s="26"/>
      <c r="J76" s="26"/>
      <c r="L76">
        <v>52</v>
      </c>
      <c r="M76">
        <v>2760.053868043603</v>
      </c>
      <c r="N76">
        <v>-344.05386804360296</v>
      </c>
      <c r="O76">
        <v>-0.82517260358048461</v>
      </c>
      <c r="P76" t="str">
        <f t="shared" si="1"/>
        <v>Not Outlier</v>
      </c>
      <c r="Q76"/>
      <c r="R76"/>
      <c r="S76"/>
      <c r="T76"/>
    </row>
    <row r="77" spans="1:20" x14ac:dyDescent="0.25">
      <c r="A77" s="13"/>
      <c r="B77" s="11">
        <v>4</v>
      </c>
      <c r="C77" s="22">
        <f>D74-SUM(C74:C76)</f>
        <v>4120</v>
      </c>
      <c r="D77" s="52"/>
      <c r="E77" s="56">
        <v>76</v>
      </c>
      <c r="F77" s="25">
        <v>4147.691609868044</v>
      </c>
      <c r="G77" s="26">
        <f t="shared" si="3"/>
        <v>-27.691609868043997</v>
      </c>
      <c r="H77" s="26"/>
      <c r="I77" s="26"/>
      <c r="J77" s="26"/>
      <c r="L77">
        <v>53</v>
      </c>
      <c r="M77">
        <v>2817.8721072862882</v>
      </c>
      <c r="N77">
        <v>-587.87210728628816</v>
      </c>
      <c r="O77">
        <v>-1.4099418794509666</v>
      </c>
      <c r="P77" t="str">
        <f t="shared" si="1"/>
        <v>Not Outlier</v>
      </c>
      <c r="Q77"/>
      <c r="R77"/>
      <c r="S77"/>
      <c r="T77"/>
    </row>
    <row r="78" spans="1:20" x14ac:dyDescent="0.25">
      <c r="A78" s="14">
        <v>2021</v>
      </c>
      <c r="B78" s="12">
        <v>1</v>
      </c>
      <c r="C78" s="23">
        <v>4155</v>
      </c>
      <c r="D78" s="54">
        <v>18884</v>
      </c>
      <c r="E78" s="56">
        <v>77</v>
      </c>
      <c r="F78" s="25">
        <v>4205.5098491107292</v>
      </c>
      <c r="G78" s="26">
        <f t="shared" si="3"/>
        <v>-50.509849110729192</v>
      </c>
      <c r="H78" s="26"/>
      <c r="I78" s="26"/>
      <c r="J78" s="26"/>
      <c r="L78">
        <v>54</v>
      </c>
      <c r="M78">
        <v>2875.6903465289734</v>
      </c>
      <c r="N78">
        <v>-485.69034652897335</v>
      </c>
      <c r="O78">
        <v>-1.164870983890316</v>
      </c>
      <c r="P78" t="str">
        <f t="shared" si="1"/>
        <v>Not Outlier</v>
      </c>
      <c r="Q78"/>
      <c r="R78"/>
      <c r="S78"/>
      <c r="T78"/>
    </row>
    <row r="79" spans="1:20" x14ac:dyDescent="0.25">
      <c r="A79" s="14"/>
      <c r="B79" s="12">
        <v>2</v>
      </c>
      <c r="C79" s="23">
        <v>4528</v>
      </c>
      <c r="D79" s="54"/>
      <c r="E79" s="56">
        <v>78</v>
      </c>
      <c r="F79" s="25">
        <v>4263.3280883534135</v>
      </c>
      <c r="G79" s="26">
        <f t="shared" si="3"/>
        <v>264.67191164658652</v>
      </c>
      <c r="H79" s="26"/>
      <c r="I79" s="26"/>
      <c r="J79" s="26"/>
      <c r="L79">
        <v>55</v>
      </c>
      <c r="M79">
        <v>2933.5085857716581</v>
      </c>
      <c r="N79">
        <v>-403.50858577165809</v>
      </c>
      <c r="O79">
        <v>-0.96776772829678193</v>
      </c>
      <c r="P79" t="str">
        <f t="shared" si="1"/>
        <v>Not Outlier</v>
      </c>
      <c r="Q79"/>
      <c r="R79"/>
      <c r="S79"/>
      <c r="T79"/>
    </row>
    <row r="80" spans="1:20" x14ac:dyDescent="0.25">
      <c r="A80" s="14"/>
      <c r="B80" s="12">
        <v>3</v>
      </c>
      <c r="C80" s="23">
        <v>4985</v>
      </c>
      <c r="D80" s="54"/>
      <c r="E80" s="56">
        <v>79</v>
      </c>
      <c r="F80" s="25">
        <v>4321.1463275960987</v>
      </c>
      <c r="G80" s="26">
        <f t="shared" si="3"/>
        <v>663.85367240390133</v>
      </c>
      <c r="H80" s="26"/>
      <c r="I80" s="26"/>
      <c r="J80" s="26"/>
      <c r="L80">
        <v>56</v>
      </c>
      <c r="M80">
        <v>2991.3268250143433</v>
      </c>
      <c r="N80">
        <v>-474.32682501434329</v>
      </c>
      <c r="O80">
        <v>-1.1376169184516975</v>
      </c>
      <c r="P80" t="str">
        <f t="shared" si="1"/>
        <v>Not Outlier</v>
      </c>
      <c r="Q80"/>
      <c r="R80"/>
      <c r="S80"/>
      <c r="T80"/>
    </row>
    <row r="81" spans="1:20" x14ac:dyDescent="0.25">
      <c r="A81" s="14"/>
      <c r="B81" s="12">
        <v>4</v>
      </c>
      <c r="C81" s="23">
        <f>D78-SUM(C78:C80)</f>
        <v>5216</v>
      </c>
      <c r="D81" s="54"/>
      <c r="E81" s="56">
        <v>80</v>
      </c>
      <c r="F81" s="25">
        <v>4378.9645668387839</v>
      </c>
      <c r="G81" s="26">
        <f t="shared" si="3"/>
        <v>837.03543316121613</v>
      </c>
      <c r="H81" s="26"/>
      <c r="I81" s="26"/>
      <c r="J81" s="26"/>
      <c r="L81">
        <v>57</v>
      </c>
      <c r="M81">
        <v>3049.1450642570285</v>
      </c>
      <c r="N81">
        <v>-603.14506425702848</v>
      </c>
      <c r="O81">
        <v>-1.446572264511254</v>
      </c>
      <c r="P81" t="str">
        <f t="shared" si="1"/>
        <v>Not Outlier</v>
      </c>
      <c r="Q81"/>
      <c r="R81"/>
      <c r="S81"/>
      <c r="T81"/>
    </row>
    <row r="82" spans="1:20" x14ac:dyDescent="0.25">
      <c r="A82" s="13">
        <v>2022</v>
      </c>
      <c r="B82" s="11">
        <v>1</v>
      </c>
      <c r="C82" s="22">
        <v>5167</v>
      </c>
      <c r="D82" s="52">
        <v>22237</v>
      </c>
      <c r="E82" s="56">
        <v>81</v>
      </c>
      <c r="F82" s="25">
        <v>4436.7828060814691</v>
      </c>
      <c r="G82" s="26">
        <f t="shared" si="3"/>
        <v>730.21719391853094</v>
      </c>
      <c r="H82" s="26"/>
      <c r="I82" s="26"/>
      <c r="J82" s="26"/>
      <c r="L82">
        <v>58</v>
      </c>
      <c r="M82">
        <v>3106.9633034997132</v>
      </c>
      <c r="N82">
        <v>-412.96330349971322</v>
      </c>
      <c r="O82">
        <v>-0.99044375309528554</v>
      </c>
      <c r="P82" t="str">
        <f t="shared" si="1"/>
        <v>Not Outlier</v>
      </c>
      <c r="Q82"/>
      <c r="R82"/>
      <c r="S82"/>
      <c r="T82"/>
    </row>
    <row r="83" spans="1:20" x14ac:dyDescent="0.25">
      <c r="A83" s="13"/>
      <c r="B83" s="11">
        <v>2</v>
      </c>
      <c r="C83" s="22">
        <v>5497</v>
      </c>
      <c r="D83" s="52"/>
      <c r="E83" s="56">
        <v>82</v>
      </c>
      <c r="F83" s="25">
        <v>4494.6010453241543</v>
      </c>
      <c r="G83" s="26">
        <f t="shared" si="3"/>
        <v>1002.3989546758457</v>
      </c>
      <c r="H83" s="26"/>
      <c r="I83" s="26"/>
      <c r="J83" s="26"/>
      <c r="L83">
        <v>59</v>
      </c>
      <c r="M83">
        <v>3164.7815427423984</v>
      </c>
      <c r="N83">
        <v>-284.78154274239841</v>
      </c>
      <c r="O83">
        <v>-0.6830149255773823</v>
      </c>
      <c r="P83" t="str">
        <f t="shared" si="1"/>
        <v>Not Outlier</v>
      </c>
      <c r="Q83"/>
      <c r="R83"/>
      <c r="S83"/>
      <c r="T83"/>
    </row>
    <row r="84" spans="1:20" x14ac:dyDescent="0.25">
      <c r="A84" s="13"/>
      <c r="B84" s="11">
        <v>3</v>
      </c>
      <c r="C84" s="22">
        <v>5756</v>
      </c>
      <c r="D84" s="52"/>
      <c r="E84" s="56">
        <v>83</v>
      </c>
      <c r="F84" s="25">
        <v>4552.4192845668385</v>
      </c>
      <c r="G84" s="26">
        <f t="shared" si="3"/>
        <v>1203.5807154331615</v>
      </c>
      <c r="H84" s="26"/>
      <c r="I84" s="26"/>
      <c r="J84" s="26"/>
      <c r="L84">
        <v>60</v>
      </c>
      <c r="M84">
        <v>3222.5997819850836</v>
      </c>
      <c r="N84">
        <v>-466.59978198508361</v>
      </c>
      <c r="O84">
        <v>-1.1190845175497999</v>
      </c>
      <c r="P84" t="str">
        <f t="shared" si="1"/>
        <v>Not Outlier</v>
      </c>
      <c r="Q84"/>
      <c r="R84"/>
      <c r="S84"/>
      <c r="T84"/>
    </row>
    <row r="85" spans="1:20" x14ac:dyDescent="0.25">
      <c r="A85" s="40"/>
      <c r="B85" s="41">
        <v>4</v>
      </c>
      <c r="C85" s="42">
        <f>D82-SUM(C82:C84)</f>
        <v>5817</v>
      </c>
      <c r="D85" s="55"/>
      <c r="E85" s="56">
        <v>84</v>
      </c>
      <c r="F85" s="25">
        <v>4610.2375238095237</v>
      </c>
      <c r="G85" s="26">
        <f t="shared" si="3"/>
        <v>1206.7624761904763</v>
      </c>
      <c r="H85" s="26"/>
      <c r="I85" s="26"/>
      <c r="J85" s="26"/>
      <c r="L85">
        <v>61</v>
      </c>
      <c r="M85">
        <v>3280.4180212277683</v>
      </c>
      <c r="N85">
        <v>-546.41802122776835</v>
      </c>
      <c r="O85">
        <v>-1.3105191456899175</v>
      </c>
      <c r="P85" t="str">
        <f t="shared" si="1"/>
        <v>Not Outlier</v>
      </c>
      <c r="Q85"/>
      <c r="R85"/>
      <c r="S85"/>
      <c r="T85"/>
    </row>
    <row r="86" spans="1:20" x14ac:dyDescent="0.25">
      <c r="A86" s="43">
        <v>2023</v>
      </c>
      <c r="B86" s="44">
        <v>1</v>
      </c>
      <c r="C86" s="45"/>
      <c r="D86" s="46"/>
      <c r="E86" s="47">
        <v>85</v>
      </c>
      <c r="F86" s="48">
        <f>$M$17+$M$18*E86</f>
        <v>4668.0557630522089</v>
      </c>
      <c r="G86" s="26"/>
      <c r="H86" s="26"/>
      <c r="I86" s="26"/>
      <c r="J86" s="26"/>
      <c r="L86">
        <v>62</v>
      </c>
      <c r="M86">
        <v>3338.2362604704535</v>
      </c>
      <c r="N86">
        <v>-285.23626047045354</v>
      </c>
      <c r="O86">
        <v>-0.68410551239068296</v>
      </c>
      <c r="P86" t="str">
        <f t="shared" si="1"/>
        <v>Not Outlier</v>
      </c>
      <c r="Q86"/>
      <c r="R86"/>
      <c r="S86"/>
      <c r="T86"/>
    </row>
    <row r="87" spans="1:20" x14ac:dyDescent="0.25">
      <c r="A87" s="43"/>
      <c r="B87" s="44">
        <v>2</v>
      </c>
      <c r="C87" s="45"/>
      <c r="D87" s="46"/>
      <c r="E87" s="57">
        <v>86</v>
      </c>
      <c r="F87" s="48">
        <f t="shared" ref="F87:F92" si="4">$M$17+$M$18*E87</f>
        <v>4725.8740022948941</v>
      </c>
      <c r="G87" s="26"/>
      <c r="H87" s="26"/>
      <c r="I87" s="26"/>
      <c r="J87" s="26"/>
      <c r="L87">
        <v>63</v>
      </c>
      <c r="M87">
        <v>3396.0544997131383</v>
      </c>
      <c r="N87">
        <v>1.9455002868617157</v>
      </c>
      <c r="O87">
        <v>4.666052865805328E-3</v>
      </c>
      <c r="P87" t="str">
        <f t="shared" si="1"/>
        <v>Not Outlier</v>
      </c>
      <c r="Q87"/>
      <c r="R87"/>
      <c r="S87"/>
      <c r="T87"/>
    </row>
    <row r="88" spans="1:20" x14ac:dyDescent="0.25">
      <c r="A88" s="43"/>
      <c r="B88" s="44">
        <v>3</v>
      </c>
      <c r="C88" s="45"/>
      <c r="D88" s="46"/>
      <c r="E88" s="57">
        <v>87</v>
      </c>
      <c r="F88" s="48">
        <f t="shared" si="4"/>
        <v>4783.6922415375793</v>
      </c>
      <c r="G88" s="26"/>
      <c r="H88" s="26"/>
      <c r="I88" s="26"/>
      <c r="J88" s="26"/>
      <c r="L88">
        <v>64</v>
      </c>
      <c r="M88">
        <v>3453.8727389558235</v>
      </c>
      <c r="N88">
        <v>-141.87273895582348</v>
      </c>
      <c r="O88">
        <v>-0.34026502316908919</v>
      </c>
      <c r="P88" t="str">
        <f t="shared" si="1"/>
        <v>Not Outlier</v>
      </c>
      <c r="Q88"/>
      <c r="R88"/>
      <c r="S88"/>
      <c r="T88"/>
    </row>
    <row r="89" spans="1:20" x14ac:dyDescent="0.25">
      <c r="A89" s="43"/>
      <c r="B89" s="44">
        <v>4</v>
      </c>
      <c r="C89" s="45"/>
      <c r="D89" s="46"/>
      <c r="E89" s="57">
        <v>88</v>
      </c>
      <c r="F89" s="48">
        <f t="shared" si="4"/>
        <v>4841.5104807802645</v>
      </c>
      <c r="G89" s="26"/>
      <c r="H89" s="26"/>
      <c r="I89" s="26"/>
      <c r="J89" s="26"/>
      <c r="L89">
        <v>65</v>
      </c>
      <c r="M89">
        <v>3511.6909781985087</v>
      </c>
      <c r="N89">
        <v>68.309021801491326</v>
      </c>
      <c r="O89">
        <v>0.16383112821399573</v>
      </c>
      <c r="P89" t="str">
        <f t="shared" si="1"/>
        <v>Not Outlier</v>
      </c>
      <c r="Q89"/>
      <c r="R89"/>
      <c r="S89"/>
      <c r="T89"/>
    </row>
    <row r="90" spans="1:20" x14ac:dyDescent="0.25">
      <c r="A90" s="43">
        <v>2024</v>
      </c>
      <c r="B90" s="44">
        <v>1</v>
      </c>
      <c r="C90" s="45"/>
      <c r="D90" s="46"/>
      <c r="E90" s="57">
        <v>89</v>
      </c>
      <c r="F90" s="48">
        <f t="shared" si="4"/>
        <v>4899.3287200229488</v>
      </c>
      <c r="L90">
        <v>66</v>
      </c>
      <c r="M90">
        <v>3569.5092174411934</v>
      </c>
      <c r="N90">
        <v>95.490782558806586</v>
      </c>
      <c r="O90">
        <v>0.22902337389795677</v>
      </c>
      <c r="P90" t="str">
        <f t="shared" ref="P90:P108" si="5">IF(ABS(O90)&gt;4,"Outlier","Not Outlier")</f>
        <v>Not Outlier</v>
      </c>
      <c r="Q90"/>
      <c r="R90"/>
      <c r="S90"/>
      <c r="T90"/>
    </row>
    <row r="91" spans="1:20" x14ac:dyDescent="0.25">
      <c r="A91" s="43"/>
      <c r="B91" s="44">
        <v>2</v>
      </c>
      <c r="C91" s="45"/>
      <c r="D91" s="46"/>
      <c r="E91" s="57">
        <v>90</v>
      </c>
      <c r="F91" s="48">
        <f t="shared" si="4"/>
        <v>4957.146959265634</v>
      </c>
      <c r="L91">
        <v>67</v>
      </c>
      <c r="M91">
        <v>3627.3274566838786</v>
      </c>
      <c r="N91">
        <v>270.67254331612139</v>
      </c>
      <c r="O91">
        <v>0.64917615533858608</v>
      </c>
      <c r="P91" t="str">
        <f t="shared" si="5"/>
        <v>Not Outlier</v>
      </c>
      <c r="Q91"/>
      <c r="R91"/>
      <c r="S91"/>
      <c r="T91"/>
    </row>
    <row r="92" spans="1:20" x14ac:dyDescent="0.25">
      <c r="A92" s="43"/>
      <c r="B92" s="44">
        <v>3</v>
      </c>
      <c r="C92" s="45"/>
      <c r="D92" s="46"/>
      <c r="E92" s="57">
        <v>91</v>
      </c>
      <c r="F92" s="48">
        <f t="shared" si="4"/>
        <v>5014.9651985083192</v>
      </c>
      <c r="L92">
        <v>68</v>
      </c>
      <c r="M92">
        <v>3685.1456959265633</v>
      </c>
      <c r="N92">
        <v>121.85430407343665</v>
      </c>
      <c r="O92">
        <v>0.29225316931191331</v>
      </c>
      <c r="P92" t="str">
        <f t="shared" si="5"/>
        <v>Not Outlier</v>
      </c>
      <c r="Q92"/>
      <c r="R92"/>
      <c r="S92"/>
      <c r="T92"/>
    </row>
    <row r="93" spans="1:20" x14ac:dyDescent="0.25">
      <c r="A93" s="43"/>
      <c r="B93" s="44">
        <v>4</v>
      </c>
      <c r="C93" s="45"/>
      <c r="D93" s="46"/>
      <c r="E93" s="57">
        <v>92</v>
      </c>
      <c r="F93" s="48">
        <f>$M$17+$M$18*E93</f>
        <v>5072.7834377510044</v>
      </c>
      <c r="L93">
        <v>69</v>
      </c>
      <c r="M93">
        <v>3742.9639351692485</v>
      </c>
      <c r="N93">
        <v>146.03606483075146</v>
      </c>
      <c r="O93">
        <v>0.35025026900080564</v>
      </c>
      <c r="P93" t="str">
        <f t="shared" si="5"/>
        <v>Not Outlier</v>
      </c>
      <c r="Q93"/>
      <c r="R93"/>
      <c r="S93"/>
      <c r="T93"/>
    </row>
    <row r="94" spans="1:20" x14ac:dyDescent="0.25">
      <c r="B94" s="75"/>
      <c r="C94" s="76"/>
      <c r="D94" s="77"/>
      <c r="E94" s="78"/>
      <c r="F94" s="48"/>
      <c r="L94">
        <v>70</v>
      </c>
      <c r="M94">
        <v>3800.7821744119337</v>
      </c>
      <c r="N94">
        <v>312.21782558806626</v>
      </c>
      <c r="O94">
        <v>0.74881761245623213</v>
      </c>
      <c r="P94" t="str">
        <f t="shared" si="5"/>
        <v>Not Outlier</v>
      </c>
      <c r="Q94"/>
      <c r="R94"/>
      <c r="S94"/>
      <c r="T94"/>
    </row>
    <row r="95" spans="1:20" x14ac:dyDescent="0.25">
      <c r="B95" s="75"/>
      <c r="C95" s="76"/>
      <c r="D95" s="77"/>
      <c r="E95" s="78"/>
      <c r="F95" s="48"/>
      <c r="L95">
        <v>71</v>
      </c>
      <c r="M95">
        <v>3858.6004136546189</v>
      </c>
      <c r="N95">
        <v>608.39958634538107</v>
      </c>
      <c r="O95">
        <v>1.4591746156979222</v>
      </c>
      <c r="P95" t="str">
        <f t="shared" si="5"/>
        <v>Not Outlier</v>
      </c>
      <c r="Q95"/>
      <c r="R95"/>
      <c r="S95"/>
      <c r="T95"/>
    </row>
    <row r="96" spans="1:20" x14ac:dyDescent="0.25">
      <c r="L96">
        <v>72</v>
      </c>
      <c r="M96">
        <v>3916.4186528973032</v>
      </c>
      <c r="N96">
        <v>497.58134710269678</v>
      </c>
      <c r="O96">
        <v>1.1933901456087737</v>
      </c>
      <c r="P96" t="str">
        <f t="shared" si="5"/>
        <v>Not Outlier</v>
      </c>
      <c r="Q96"/>
      <c r="R96"/>
      <c r="S96"/>
      <c r="T96"/>
    </row>
    <row r="97" spans="12:20" x14ac:dyDescent="0.25">
      <c r="L97">
        <v>73</v>
      </c>
      <c r="M97">
        <v>3974.2368921399884</v>
      </c>
      <c r="N97">
        <v>34.763107860011587</v>
      </c>
      <c r="O97">
        <v>8.3375212098355383E-2</v>
      </c>
      <c r="P97" t="str">
        <f t="shared" si="5"/>
        <v>Not Outlier</v>
      </c>
      <c r="Q97"/>
      <c r="R97"/>
      <c r="S97"/>
      <c r="T97"/>
    </row>
    <row r="98" spans="12:20" x14ac:dyDescent="0.25">
      <c r="L98">
        <v>74</v>
      </c>
      <c r="M98">
        <v>4032.0551313826736</v>
      </c>
      <c r="N98">
        <v>-697.05513138267361</v>
      </c>
      <c r="O98">
        <v>-1.671804478969793</v>
      </c>
      <c r="P98" t="str">
        <f t="shared" si="5"/>
        <v>Not Outlier</v>
      </c>
      <c r="Q98"/>
      <c r="R98"/>
      <c r="S98"/>
      <c r="T98"/>
    </row>
    <row r="99" spans="12:20" x14ac:dyDescent="0.25">
      <c r="L99">
        <v>75</v>
      </c>
      <c r="M99">
        <v>4089.8733706253588</v>
      </c>
      <c r="N99">
        <v>-252.8733706253588</v>
      </c>
      <c r="O99">
        <v>-0.60648693997143366</v>
      </c>
      <c r="P99" t="str">
        <f t="shared" si="5"/>
        <v>Not Outlier</v>
      </c>
      <c r="Q99"/>
      <c r="R99"/>
      <c r="S99"/>
      <c r="T99"/>
    </row>
    <row r="100" spans="12:20" x14ac:dyDescent="0.25">
      <c r="L100">
        <v>76</v>
      </c>
      <c r="M100">
        <v>4147.691609868044</v>
      </c>
      <c r="N100">
        <v>-27.691609868043997</v>
      </c>
      <c r="O100">
        <v>-6.64150586130106E-2</v>
      </c>
      <c r="P100" t="str">
        <f t="shared" si="5"/>
        <v>Not Outlier</v>
      </c>
      <c r="Q100"/>
      <c r="R100"/>
      <c r="S100"/>
      <c r="T100"/>
    </row>
    <row r="101" spans="12:20" x14ac:dyDescent="0.25">
      <c r="L101">
        <v>77</v>
      </c>
      <c r="M101">
        <v>4205.5098491107292</v>
      </c>
      <c r="N101">
        <v>-50.509849110729192</v>
      </c>
      <c r="O101">
        <v>-0.12114191284684435</v>
      </c>
      <c r="P101" t="str">
        <f t="shared" si="5"/>
        <v>Not Outlier</v>
      </c>
      <c r="Q101"/>
      <c r="R101"/>
      <c r="S101"/>
      <c r="T101"/>
    </row>
    <row r="102" spans="12:20" x14ac:dyDescent="0.25">
      <c r="L102">
        <v>78</v>
      </c>
      <c r="M102">
        <v>4263.3280883534135</v>
      </c>
      <c r="N102">
        <v>264.67191164658652</v>
      </c>
      <c r="O102">
        <v>0.63478434836360953</v>
      </c>
      <c r="P102" t="str">
        <f t="shared" si="5"/>
        <v>Not Outlier</v>
      </c>
      <c r="Q102"/>
      <c r="R102"/>
      <c r="S102"/>
      <c r="T102"/>
    </row>
    <row r="103" spans="12:20" x14ac:dyDescent="0.25">
      <c r="L103">
        <v>79</v>
      </c>
      <c r="M103">
        <v>4321.1463275960987</v>
      </c>
      <c r="N103">
        <v>663.85367240390133</v>
      </c>
      <c r="O103">
        <v>1.5921746974359545</v>
      </c>
      <c r="P103" t="str">
        <f t="shared" si="5"/>
        <v>Not Outlier</v>
      </c>
      <c r="Q103"/>
      <c r="R103"/>
      <c r="S103"/>
      <c r="T103"/>
    </row>
    <row r="104" spans="12:20" x14ac:dyDescent="0.25">
      <c r="L104">
        <v>80</v>
      </c>
      <c r="M104">
        <v>4378.9645668387839</v>
      </c>
      <c r="N104">
        <v>837.03543316121613</v>
      </c>
      <c r="O104">
        <v>2.0075307148798722</v>
      </c>
      <c r="P104" t="str">
        <f t="shared" si="5"/>
        <v>Not Outlier</v>
      </c>
      <c r="Q104"/>
      <c r="R104"/>
      <c r="S104"/>
      <c r="T104"/>
    </row>
    <row r="105" spans="12:20" x14ac:dyDescent="0.25">
      <c r="L105">
        <v>81</v>
      </c>
      <c r="M105">
        <v>4436.7828060814691</v>
      </c>
      <c r="N105">
        <v>730.21719391853094</v>
      </c>
      <c r="O105">
        <v>1.7513397727841451</v>
      </c>
      <c r="P105" t="str">
        <f t="shared" si="5"/>
        <v>Not Outlier</v>
      </c>
      <c r="Q105"/>
      <c r="R105"/>
      <c r="S105"/>
      <c r="T105"/>
    </row>
    <row r="106" spans="12:20" x14ac:dyDescent="0.25">
      <c r="L106">
        <v>82</v>
      </c>
      <c r="M106">
        <v>4494.6010453241543</v>
      </c>
      <c r="N106">
        <v>1002.3989546758457</v>
      </c>
      <c r="O106">
        <v>2.4041356080652942</v>
      </c>
      <c r="P106" t="str">
        <f t="shared" si="5"/>
        <v>Not Outlier</v>
      </c>
      <c r="Q106"/>
      <c r="R106"/>
      <c r="S106"/>
      <c r="T106"/>
    </row>
    <row r="107" spans="12:20" x14ac:dyDescent="0.25">
      <c r="L107">
        <v>83</v>
      </c>
      <c r="M107">
        <v>4552.4192845668385</v>
      </c>
      <c r="N107">
        <v>1203.5807154331615</v>
      </c>
      <c r="O107">
        <v>2.8866463214631781</v>
      </c>
      <c r="P107" t="str">
        <f t="shared" si="5"/>
        <v>Not Outlier</v>
      </c>
      <c r="Q107"/>
      <c r="R107"/>
      <c r="S107"/>
      <c r="T107"/>
    </row>
    <row r="108" spans="12:20" ht="22" thickBot="1" x14ac:dyDescent="0.3">
      <c r="L108" s="35">
        <v>84</v>
      </c>
      <c r="M108" s="35">
        <v>4610.2375238095237</v>
      </c>
      <c r="N108" s="35">
        <v>1206.7624761904763</v>
      </c>
      <c r="O108" s="35">
        <v>2.8942773991865973</v>
      </c>
      <c r="P108" t="str">
        <f t="shared" si="5"/>
        <v>Not Outlier</v>
      </c>
      <c r="Q108"/>
      <c r="R108"/>
      <c r="S108"/>
      <c r="T108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AF44C-B7E4-A546-AECB-7ED21DC8CAFE}">
  <dimension ref="A1:X111"/>
  <sheetViews>
    <sheetView topLeftCell="N13" zoomScale="84" zoomScaleNormal="70" workbookViewId="0">
      <selection activeCell="Q7" sqref="Q7"/>
    </sheetView>
  </sheetViews>
  <sheetFormatPr baseColWidth="10" defaultColWidth="10.83203125" defaultRowHeight="21" x14ac:dyDescent="0.25"/>
  <cols>
    <col min="1" max="1" width="16.83203125" style="15" customWidth="1"/>
    <col min="2" max="2" width="10.83203125" style="15"/>
    <col min="3" max="3" width="16.83203125" style="15" customWidth="1"/>
    <col min="4" max="4" width="21.1640625" style="24" customWidth="1"/>
    <col min="5" max="5" width="13.83203125" style="2" customWidth="1"/>
    <col min="6" max="6" width="9.33203125" style="2" customWidth="1"/>
    <col min="7" max="8" width="10.83203125" style="2"/>
    <col min="9" max="9" width="15" style="66" customWidth="1"/>
    <col min="10" max="10" width="13.1640625" style="66" customWidth="1"/>
    <col min="11" max="11" width="12.5" style="66" customWidth="1"/>
    <col min="12" max="12" width="11.1640625" style="66" customWidth="1"/>
    <col min="13" max="13" width="15" style="66" customWidth="1"/>
    <col min="14" max="16" width="10.83203125" style="2"/>
    <col min="17" max="17" width="21" style="2" customWidth="1"/>
    <col min="18" max="18" width="18.1640625" style="2" customWidth="1"/>
    <col min="19" max="19" width="20.83203125" style="2" customWidth="1"/>
    <col min="20" max="20" width="10.83203125" style="2"/>
    <col min="21" max="21" width="16" style="2" customWidth="1"/>
    <col min="22" max="16384" width="10.83203125" style="2"/>
  </cols>
  <sheetData>
    <row r="1" spans="1:24" x14ac:dyDescent="0.25">
      <c r="A1" s="4" t="s">
        <v>0</v>
      </c>
      <c r="B1" s="4" t="s">
        <v>1</v>
      </c>
      <c r="C1" s="4" t="s">
        <v>2</v>
      </c>
      <c r="D1" s="7" t="s">
        <v>3</v>
      </c>
      <c r="E1" s="2" t="s">
        <v>10</v>
      </c>
      <c r="F1" s="2" t="s">
        <v>42</v>
      </c>
      <c r="G1" s="2" t="s">
        <v>43</v>
      </c>
      <c r="H1" s="2" t="s">
        <v>44</v>
      </c>
      <c r="I1" s="66" t="s">
        <v>4</v>
      </c>
      <c r="J1" s="66" t="s">
        <v>45</v>
      </c>
      <c r="P1" t="s">
        <v>11</v>
      </c>
      <c r="Q1"/>
      <c r="R1"/>
      <c r="S1"/>
      <c r="T1"/>
      <c r="U1"/>
      <c r="V1"/>
      <c r="W1"/>
      <c r="X1"/>
    </row>
    <row r="2" spans="1:24" ht="22" thickBot="1" x14ac:dyDescent="0.3">
      <c r="A2" s="5">
        <v>2002</v>
      </c>
      <c r="B2" s="5">
        <v>1</v>
      </c>
      <c r="C2" s="5">
        <v>392.95</v>
      </c>
      <c r="D2" s="8">
        <v>1891.81</v>
      </c>
      <c r="E2" s="2">
        <v>1</v>
      </c>
      <c r="F2" s="2">
        <f>IF(B2=1,1,0)</f>
        <v>1</v>
      </c>
      <c r="G2" s="2">
        <f>IF(B2=2,1,0)</f>
        <v>0</v>
      </c>
      <c r="H2" s="2">
        <f>IF(B2=3,1,0)</f>
        <v>0</v>
      </c>
      <c r="I2" s="67">
        <v>-261.61387000000002</v>
      </c>
      <c r="J2" s="67">
        <f>C2-I2</f>
        <v>654.56386999999995</v>
      </c>
      <c r="K2" s="72"/>
      <c r="L2" s="72"/>
      <c r="M2" s="72"/>
      <c r="N2" s="73"/>
      <c r="O2" s="62"/>
      <c r="P2"/>
      <c r="Q2"/>
      <c r="R2"/>
      <c r="X2"/>
    </row>
    <row r="3" spans="1:24" x14ac:dyDescent="0.25">
      <c r="A3" s="5"/>
      <c r="B3" s="5">
        <v>2</v>
      </c>
      <c r="C3" s="5">
        <v>448.76</v>
      </c>
      <c r="D3" s="8"/>
      <c r="E3" s="2">
        <v>2</v>
      </c>
      <c r="F3" s="2">
        <f t="shared" ref="F3:F66" si="0">IF(B3=1,1,0)</f>
        <v>0</v>
      </c>
      <c r="G3" s="2">
        <f t="shared" ref="G3:G66" si="1">IF(B3=2,1,0)</f>
        <v>1</v>
      </c>
      <c r="H3" s="2">
        <f t="shared" ref="H3:H66" si="2">IF(B3=3,1,0)</f>
        <v>0</v>
      </c>
      <c r="I3" s="67">
        <v>-148.0334</v>
      </c>
      <c r="J3" s="67">
        <f t="shared" ref="J3:J66" si="3">C3-I3</f>
        <v>596.79340000000002</v>
      </c>
      <c r="K3" s="72"/>
      <c r="L3" s="72"/>
      <c r="M3" s="72"/>
      <c r="N3" s="73"/>
      <c r="O3" s="62"/>
      <c r="P3" s="37" t="s">
        <v>12</v>
      </c>
      <c r="Q3" s="37"/>
      <c r="R3"/>
      <c r="X3"/>
    </row>
    <row r="4" spans="1:24" x14ac:dyDescent="0.25">
      <c r="A4" s="5"/>
      <c r="B4" s="5">
        <v>3</v>
      </c>
      <c r="C4" s="5">
        <v>539.44000000000005</v>
      </c>
      <c r="D4" s="8"/>
      <c r="E4" s="2">
        <v>3</v>
      </c>
      <c r="F4" s="2">
        <f t="shared" si="0"/>
        <v>0</v>
      </c>
      <c r="G4" s="2">
        <f t="shared" si="1"/>
        <v>0</v>
      </c>
      <c r="H4" s="2">
        <f t="shared" si="2"/>
        <v>1</v>
      </c>
      <c r="I4" s="67">
        <v>19.666601700000001</v>
      </c>
      <c r="J4" s="67">
        <f t="shared" si="3"/>
        <v>519.77339830000005</v>
      </c>
      <c r="K4" s="72"/>
      <c r="L4" s="72"/>
      <c r="M4" s="72"/>
      <c r="N4" s="73"/>
      <c r="O4" s="62"/>
      <c r="P4" t="s">
        <v>13</v>
      </c>
      <c r="Q4">
        <v>0.95984067069780143</v>
      </c>
      <c r="R4"/>
      <c r="X4"/>
    </row>
    <row r="5" spans="1:24" x14ac:dyDescent="0.25">
      <c r="A5" s="5"/>
      <c r="B5" s="5">
        <v>4</v>
      </c>
      <c r="C5" s="5">
        <f>D2-SUM(C2:C4)</f>
        <v>510.65999999999985</v>
      </c>
      <c r="D5" s="8"/>
      <c r="E5" s="2">
        <v>4</v>
      </c>
      <c r="F5" s="2">
        <f t="shared" si="0"/>
        <v>0</v>
      </c>
      <c r="G5" s="2">
        <f t="shared" si="1"/>
        <v>0</v>
      </c>
      <c r="H5" s="2">
        <f t="shared" si="2"/>
        <v>0</v>
      </c>
      <c r="I5" s="67">
        <v>-5.6286364000000004</v>
      </c>
      <c r="J5" s="67">
        <f t="shared" si="3"/>
        <v>516.28863639999986</v>
      </c>
      <c r="K5" s="72"/>
      <c r="L5" s="72"/>
      <c r="M5" s="72"/>
      <c r="N5" s="73"/>
      <c r="O5" s="62"/>
      <c r="P5" s="38" t="s">
        <v>14</v>
      </c>
      <c r="Q5" s="38">
        <v>0.92129411312560527</v>
      </c>
      <c r="R5"/>
      <c r="X5"/>
    </row>
    <row r="6" spans="1:24" x14ac:dyDescent="0.25">
      <c r="A6" s="6">
        <v>2003</v>
      </c>
      <c r="B6" s="6">
        <v>1</v>
      </c>
      <c r="C6" s="6">
        <v>512.22</v>
      </c>
      <c r="D6" s="9">
        <v>2230.85</v>
      </c>
      <c r="E6" s="2">
        <v>5</v>
      </c>
      <c r="F6" s="2">
        <f t="shared" si="0"/>
        <v>1</v>
      </c>
      <c r="G6" s="2">
        <f t="shared" si="1"/>
        <v>0</v>
      </c>
      <c r="H6" s="2">
        <f t="shared" si="2"/>
        <v>0</v>
      </c>
      <c r="I6" s="67">
        <v>-30.645582000000001</v>
      </c>
      <c r="J6" s="67">
        <f t="shared" si="3"/>
        <v>542.86558200000002</v>
      </c>
      <c r="K6" s="72"/>
      <c r="L6" s="72"/>
      <c r="M6" s="72"/>
      <c r="N6" s="73"/>
      <c r="O6" s="62"/>
      <c r="P6" t="s">
        <v>15</v>
      </c>
      <c r="Q6">
        <v>0.91730900492943335</v>
      </c>
      <c r="R6"/>
      <c r="X6"/>
    </row>
    <row r="7" spans="1:24" x14ac:dyDescent="0.25">
      <c r="A7" s="6"/>
      <c r="B7" s="6">
        <v>2</v>
      </c>
      <c r="C7" s="6">
        <v>556.89</v>
      </c>
      <c r="D7" s="9"/>
      <c r="E7" s="2">
        <v>6</v>
      </c>
      <c r="F7" s="2">
        <f t="shared" si="0"/>
        <v>0</v>
      </c>
      <c r="G7" s="2">
        <f t="shared" si="1"/>
        <v>1</v>
      </c>
      <c r="H7" s="2">
        <f t="shared" si="2"/>
        <v>0</v>
      </c>
      <c r="I7" s="67">
        <v>82.934893900000006</v>
      </c>
      <c r="J7" s="67">
        <f t="shared" si="3"/>
        <v>473.95510609999997</v>
      </c>
      <c r="K7" s="72"/>
      <c r="L7" s="72"/>
      <c r="M7" s="72"/>
      <c r="N7" s="73"/>
      <c r="O7" s="62"/>
      <c r="P7" s="38" t="s">
        <v>16</v>
      </c>
      <c r="Q7" s="38">
        <v>422.90938771383401</v>
      </c>
      <c r="R7"/>
      <c r="X7"/>
    </row>
    <row r="8" spans="1:24" ht="22" thickBot="1" x14ac:dyDescent="0.3">
      <c r="A8" s="6"/>
      <c r="B8" s="6">
        <v>3</v>
      </c>
      <c r="C8" s="6">
        <v>594.16999999999996</v>
      </c>
      <c r="D8" s="9"/>
      <c r="E8" s="2">
        <v>7</v>
      </c>
      <c r="F8" s="2">
        <f t="shared" si="0"/>
        <v>0</v>
      </c>
      <c r="G8" s="2">
        <f t="shared" si="1"/>
        <v>0</v>
      </c>
      <c r="H8" s="2">
        <f t="shared" si="2"/>
        <v>1</v>
      </c>
      <c r="I8" s="67">
        <v>250.634894</v>
      </c>
      <c r="J8" s="67">
        <f t="shared" si="3"/>
        <v>343.53510599999993</v>
      </c>
      <c r="K8" s="72"/>
      <c r="L8" s="72"/>
      <c r="M8" s="72"/>
      <c r="N8" s="73"/>
      <c r="O8" s="62"/>
      <c r="P8" s="35" t="s">
        <v>17</v>
      </c>
      <c r="Q8" s="35">
        <v>84</v>
      </c>
      <c r="R8"/>
      <c r="X8"/>
    </row>
    <row r="9" spans="1:24" x14ac:dyDescent="0.25">
      <c r="A9" s="6"/>
      <c r="B9" s="6">
        <v>4</v>
      </c>
      <c r="C9" s="6">
        <f>D6-SUM(C6:C8)</f>
        <v>567.56999999999971</v>
      </c>
      <c r="D9" s="9"/>
      <c r="E9" s="2">
        <v>8</v>
      </c>
      <c r="F9" s="2">
        <f t="shared" si="0"/>
        <v>0</v>
      </c>
      <c r="G9" s="2">
        <f t="shared" si="1"/>
        <v>0</v>
      </c>
      <c r="H9" s="2">
        <f t="shared" si="2"/>
        <v>0</v>
      </c>
      <c r="I9" s="67">
        <v>225.33965599999999</v>
      </c>
      <c r="J9" s="67">
        <f t="shared" si="3"/>
        <v>342.23034399999972</v>
      </c>
      <c r="K9" s="72"/>
      <c r="L9" s="72"/>
      <c r="M9" s="72"/>
      <c r="N9" s="73"/>
      <c r="O9" s="62"/>
      <c r="P9"/>
      <c r="Q9"/>
      <c r="R9"/>
      <c r="S9"/>
      <c r="T9"/>
      <c r="U9"/>
      <c r="V9"/>
      <c r="W9"/>
      <c r="X9"/>
    </row>
    <row r="10" spans="1:24" ht="22" thickBot="1" x14ac:dyDescent="0.3">
      <c r="A10" s="5">
        <v>2004</v>
      </c>
      <c r="B10" s="5">
        <v>1</v>
      </c>
      <c r="C10" s="5">
        <v>594.30999999999995</v>
      </c>
      <c r="D10" s="8">
        <v>2593.33</v>
      </c>
      <c r="E10" s="2">
        <v>9</v>
      </c>
      <c r="F10" s="2">
        <f t="shared" si="0"/>
        <v>1</v>
      </c>
      <c r="G10" s="2">
        <f t="shared" si="1"/>
        <v>0</v>
      </c>
      <c r="H10" s="2">
        <f t="shared" si="2"/>
        <v>0</v>
      </c>
      <c r="I10" s="67">
        <v>200.32271</v>
      </c>
      <c r="J10" s="67">
        <f t="shared" si="3"/>
        <v>393.98728999999992</v>
      </c>
      <c r="K10" s="67"/>
      <c r="L10" s="67"/>
      <c r="M10" s="67"/>
      <c r="N10" s="62"/>
      <c r="O10" s="62"/>
      <c r="P10" t="s">
        <v>18</v>
      </c>
      <c r="Q10"/>
      <c r="R10"/>
      <c r="S10"/>
      <c r="T10"/>
      <c r="U10"/>
      <c r="V10"/>
      <c r="W10"/>
      <c r="X10"/>
    </row>
    <row r="11" spans="1:24" x14ac:dyDescent="0.25">
      <c r="A11" s="5"/>
      <c r="B11" s="5">
        <v>2</v>
      </c>
      <c r="C11" s="5">
        <v>647.28</v>
      </c>
      <c r="D11" s="8"/>
      <c r="E11" s="2">
        <v>10</v>
      </c>
      <c r="F11" s="2">
        <f t="shared" si="0"/>
        <v>0</v>
      </c>
      <c r="G11" s="2">
        <f t="shared" si="1"/>
        <v>1</v>
      </c>
      <c r="H11" s="2">
        <f t="shared" si="2"/>
        <v>0</v>
      </c>
      <c r="I11" s="67">
        <v>313.90318600000001</v>
      </c>
      <c r="J11" s="67">
        <f t="shared" si="3"/>
        <v>333.37681399999997</v>
      </c>
      <c r="K11" s="67"/>
      <c r="L11" s="67"/>
      <c r="M11" s="67"/>
      <c r="N11" s="62"/>
      <c r="O11" s="62"/>
      <c r="P11" s="36"/>
      <c r="Q11" s="36" t="s">
        <v>23</v>
      </c>
      <c r="R11" s="36" t="s">
        <v>24</v>
      </c>
      <c r="S11" s="36" t="s">
        <v>25</v>
      </c>
      <c r="T11" s="36" t="s">
        <v>26</v>
      </c>
      <c r="U11" s="36" t="s">
        <v>27</v>
      </c>
      <c r="V11"/>
      <c r="W11"/>
      <c r="X11"/>
    </row>
    <row r="12" spans="1:24" x14ac:dyDescent="0.25">
      <c r="A12" s="5"/>
      <c r="B12" s="5">
        <v>3</v>
      </c>
      <c r="C12" s="5">
        <v>667.84</v>
      </c>
      <c r="D12" s="8"/>
      <c r="E12" s="2">
        <v>11</v>
      </c>
      <c r="F12" s="2">
        <f t="shared" si="0"/>
        <v>0</v>
      </c>
      <c r="G12" s="2">
        <f t="shared" si="1"/>
        <v>0</v>
      </c>
      <c r="H12" s="2">
        <f t="shared" si="2"/>
        <v>1</v>
      </c>
      <c r="I12" s="67">
        <v>481.60318599999999</v>
      </c>
      <c r="J12" s="67">
        <f t="shared" si="3"/>
        <v>186.23681400000004</v>
      </c>
      <c r="K12" s="72"/>
      <c r="L12" s="72"/>
      <c r="M12" s="72"/>
      <c r="N12" s="73"/>
      <c r="O12" s="62"/>
      <c r="P12" t="s">
        <v>19</v>
      </c>
      <c r="Q12">
        <v>4</v>
      </c>
      <c r="R12">
        <v>165391361.29996753</v>
      </c>
      <c r="S12">
        <v>41347840.324991882</v>
      </c>
      <c r="T12">
        <v>231.18421577878522</v>
      </c>
      <c r="U12">
        <v>9.2268511868494966E-43</v>
      </c>
      <c r="V12"/>
      <c r="W12"/>
      <c r="X12"/>
    </row>
    <row r="13" spans="1:24" x14ac:dyDescent="0.25">
      <c r="A13" s="5"/>
      <c r="B13" s="5">
        <v>4</v>
      </c>
      <c r="C13" s="5">
        <f>D10-SUM(C10:C12)</f>
        <v>683.90000000000009</v>
      </c>
      <c r="D13" s="8"/>
      <c r="E13" s="2">
        <v>12</v>
      </c>
      <c r="F13" s="2">
        <f t="shared" si="0"/>
        <v>0</v>
      </c>
      <c r="G13" s="2">
        <f t="shared" si="1"/>
        <v>0</v>
      </c>
      <c r="H13" s="2">
        <f t="shared" si="2"/>
        <v>0</v>
      </c>
      <c r="I13" s="67">
        <v>456.30794800000001</v>
      </c>
      <c r="J13" s="67">
        <f t="shared" si="3"/>
        <v>227.59205200000008</v>
      </c>
      <c r="K13" s="72"/>
      <c r="L13" s="72"/>
      <c r="M13" s="72"/>
      <c r="N13" s="73"/>
      <c r="O13" s="62"/>
      <c r="P13" t="s">
        <v>20</v>
      </c>
      <c r="Q13">
        <v>79</v>
      </c>
      <c r="R13">
        <v>14129335.667102709</v>
      </c>
      <c r="S13">
        <v>178852.35021648998</v>
      </c>
      <c r="T13"/>
      <c r="U13"/>
      <c r="V13"/>
      <c r="W13"/>
      <c r="X13"/>
    </row>
    <row r="14" spans="1:24" ht="22" thickBot="1" x14ac:dyDescent="0.3">
      <c r="A14" s="6">
        <v>2005</v>
      </c>
      <c r="B14" s="6">
        <v>1</v>
      </c>
      <c r="C14" s="6">
        <v>658.24</v>
      </c>
      <c r="D14" s="9">
        <v>2937.63</v>
      </c>
      <c r="E14" s="2">
        <v>13</v>
      </c>
      <c r="F14" s="2">
        <f t="shared" si="0"/>
        <v>1</v>
      </c>
      <c r="G14" s="2">
        <f t="shared" si="1"/>
        <v>0</v>
      </c>
      <c r="H14" s="2">
        <f t="shared" si="2"/>
        <v>0</v>
      </c>
      <c r="I14" s="67">
        <v>431.29100199999999</v>
      </c>
      <c r="J14" s="67">
        <f t="shared" si="3"/>
        <v>226.94899800000002</v>
      </c>
      <c r="K14" s="72"/>
      <c r="L14" s="72"/>
      <c r="M14" s="72"/>
      <c r="N14" s="73"/>
      <c r="O14" s="62"/>
      <c r="P14" s="35" t="s">
        <v>21</v>
      </c>
      <c r="Q14" s="35">
        <v>83</v>
      </c>
      <c r="R14" s="35">
        <v>179520696.96707022</v>
      </c>
      <c r="S14" s="35"/>
      <c r="T14" s="35"/>
      <c r="U14" s="35"/>
      <c r="V14"/>
      <c r="W14"/>
      <c r="X14"/>
    </row>
    <row r="15" spans="1:24" ht="22" thickBot="1" x14ac:dyDescent="0.3">
      <c r="A15" s="6"/>
      <c r="B15" s="6">
        <v>2</v>
      </c>
      <c r="C15" s="6">
        <v>771.87</v>
      </c>
      <c r="D15" s="9"/>
      <c r="E15" s="2">
        <v>14</v>
      </c>
      <c r="F15" s="2">
        <f t="shared" si="0"/>
        <v>0</v>
      </c>
      <c r="G15" s="2">
        <f t="shared" si="1"/>
        <v>1</v>
      </c>
      <c r="H15" s="2">
        <f t="shared" si="2"/>
        <v>0</v>
      </c>
      <c r="I15" s="67">
        <v>544.87147800000002</v>
      </c>
      <c r="J15" s="67">
        <f t="shared" si="3"/>
        <v>226.99852199999998</v>
      </c>
      <c r="K15" s="72"/>
      <c r="L15" s="72"/>
      <c r="M15" s="72"/>
      <c r="N15" s="73"/>
      <c r="O15" s="62"/>
      <c r="P15"/>
      <c r="Q15"/>
      <c r="R15"/>
      <c r="S15"/>
      <c r="T15"/>
      <c r="U15"/>
      <c r="V15"/>
      <c r="W15"/>
      <c r="X15"/>
    </row>
    <row r="16" spans="1:24" x14ac:dyDescent="0.25">
      <c r="A16" s="6"/>
      <c r="B16" s="6">
        <v>3</v>
      </c>
      <c r="C16" s="6">
        <v>791.61</v>
      </c>
      <c r="D16" s="9"/>
      <c r="E16" s="2">
        <v>15</v>
      </c>
      <c r="F16" s="2">
        <f t="shared" si="0"/>
        <v>0</v>
      </c>
      <c r="G16" s="2">
        <f t="shared" si="1"/>
        <v>0</v>
      </c>
      <c r="H16" s="2">
        <f t="shared" si="2"/>
        <v>1</v>
      </c>
      <c r="I16" s="67">
        <v>712.57147799999996</v>
      </c>
      <c r="J16" s="67">
        <f t="shared" si="3"/>
        <v>79.038522000000057</v>
      </c>
      <c r="K16" s="72"/>
      <c r="L16" s="72"/>
      <c r="M16" s="72"/>
      <c r="N16" s="73"/>
      <c r="O16" s="62"/>
      <c r="P16" s="36"/>
      <c r="Q16" s="36" t="s">
        <v>28</v>
      </c>
      <c r="R16" s="36" t="s">
        <v>16</v>
      </c>
      <c r="S16" s="36" t="s">
        <v>29</v>
      </c>
      <c r="T16" s="36" t="s">
        <v>30</v>
      </c>
      <c r="U16" s="36" t="s">
        <v>31</v>
      </c>
      <c r="V16" s="36" t="s">
        <v>32</v>
      </c>
      <c r="W16" s="36" t="s">
        <v>33</v>
      </c>
      <c r="X16" s="36" t="s">
        <v>34</v>
      </c>
    </row>
    <row r="17" spans="1:24" x14ac:dyDescent="0.25">
      <c r="A17" s="6"/>
      <c r="B17" s="6">
        <v>4</v>
      </c>
      <c r="C17" s="6">
        <f>D14-SUM(C14:C16)</f>
        <v>715.90999999999985</v>
      </c>
      <c r="D17" s="9"/>
      <c r="E17" s="2">
        <v>16</v>
      </c>
      <c r="F17" s="2">
        <f t="shared" si="0"/>
        <v>0</v>
      </c>
      <c r="G17" s="2">
        <f t="shared" si="1"/>
        <v>0</v>
      </c>
      <c r="H17" s="2">
        <f t="shared" si="2"/>
        <v>0</v>
      </c>
      <c r="I17" s="67">
        <v>687.27624000000003</v>
      </c>
      <c r="J17" s="67">
        <f t="shared" si="3"/>
        <v>28.633759999999825</v>
      </c>
      <c r="K17" s="72"/>
      <c r="L17" s="72"/>
      <c r="M17" s="72"/>
      <c r="N17" s="73"/>
      <c r="O17" s="62"/>
      <c r="P17" t="s">
        <v>22</v>
      </c>
      <c r="Q17">
        <v>-236.59692857142821</v>
      </c>
      <c r="R17">
        <v>124.67205345092843</v>
      </c>
      <c r="S17">
        <v>-1.897754324424872</v>
      </c>
      <c r="T17" s="38">
        <v>6.1381588884333566E-2</v>
      </c>
      <c r="U17">
        <v>-484.75044357265051</v>
      </c>
      <c r="V17">
        <v>11.556586429794123</v>
      </c>
      <c r="W17">
        <v>-484.75044357265051</v>
      </c>
      <c r="X17">
        <v>11.556586429794123</v>
      </c>
    </row>
    <row r="18" spans="1:24" x14ac:dyDescent="0.25">
      <c r="A18" s="11">
        <v>2006</v>
      </c>
      <c r="B18" s="11">
        <v>1</v>
      </c>
      <c r="C18" s="16">
        <v>738.45</v>
      </c>
      <c r="D18" s="17">
        <v>3236.07</v>
      </c>
      <c r="E18" s="2">
        <v>17</v>
      </c>
      <c r="F18" s="2">
        <f t="shared" si="0"/>
        <v>1</v>
      </c>
      <c r="G18" s="2">
        <f t="shared" si="1"/>
        <v>0</v>
      </c>
      <c r="H18" s="2">
        <f t="shared" si="2"/>
        <v>0</v>
      </c>
      <c r="I18" s="67">
        <v>662.25929399999995</v>
      </c>
      <c r="J18" s="67">
        <f t="shared" si="3"/>
        <v>76.190706000000091</v>
      </c>
      <c r="K18" s="72"/>
      <c r="L18" s="72"/>
      <c r="M18" s="72"/>
      <c r="N18" s="73"/>
      <c r="O18" s="62"/>
      <c r="P18" t="s">
        <v>10</v>
      </c>
      <c r="Q18">
        <v>57.742073051948054</v>
      </c>
      <c r="R18">
        <v>1.9050745535851703</v>
      </c>
      <c r="S18">
        <v>30.30961331318133</v>
      </c>
      <c r="T18" s="38">
        <v>2.9204331457935607E-45</v>
      </c>
      <c r="U18">
        <v>53.950117006260385</v>
      </c>
      <c r="V18">
        <v>61.534029097635724</v>
      </c>
      <c r="W18">
        <v>53.950117006260385</v>
      </c>
      <c r="X18">
        <v>61.534029097635724</v>
      </c>
    </row>
    <row r="19" spans="1:24" x14ac:dyDescent="0.25">
      <c r="A19" s="11"/>
      <c r="B19" s="11">
        <v>2</v>
      </c>
      <c r="C19" s="16">
        <v>846.49</v>
      </c>
      <c r="D19" s="18"/>
      <c r="E19" s="2">
        <v>18</v>
      </c>
      <c r="F19" s="2">
        <f t="shared" si="0"/>
        <v>0</v>
      </c>
      <c r="G19" s="2">
        <f t="shared" si="1"/>
        <v>1</v>
      </c>
      <c r="H19" s="2">
        <f t="shared" si="2"/>
        <v>0</v>
      </c>
      <c r="I19" s="67">
        <v>775.83977100000004</v>
      </c>
      <c r="J19" s="67">
        <f t="shared" si="3"/>
        <v>70.650228999999968</v>
      </c>
      <c r="K19" s="72"/>
      <c r="L19" s="72"/>
      <c r="M19" s="72"/>
      <c r="N19" s="73"/>
      <c r="O19" s="62"/>
      <c r="P19" t="s">
        <v>42</v>
      </c>
      <c r="Q19">
        <v>-82.759018939394551</v>
      </c>
      <c r="R19">
        <v>130.63774701428258</v>
      </c>
      <c r="S19">
        <v>-0.63350004750423727</v>
      </c>
      <c r="T19" s="38">
        <v>0.52823698532468755</v>
      </c>
      <c r="U19">
        <v>-342.78694994796365</v>
      </c>
      <c r="V19">
        <v>177.26891206917458</v>
      </c>
      <c r="W19">
        <v>-342.78694994796365</v>
      </c>
      <c r="X19">
        <v>177.26891206917458</v>
      </c>
    </row>
    <row r="20" spans="1:24" x14ac:dyDescent="0.25">
      <c r="A20" s="11"/>
      <c r="B20" s="11">
        <v>3</v>
      </c>
      <c r="C20" s="16">
        <v>901.97</v>
      </c>
      <c r="D20" s="17"/>
      <c r="E20" s="2">
        <v>19</v>
      </c>
      <c r="F20" s="2">
        <f t="shared" si="0"/>
        <v>0</v>
      </c>
      <c r="G20" s="2">
        <f t="shared" si="1"/>
        <v>0</v>
      </c>
      <c r="H20" s="2">
        <f t="shared" si="2"/>
        <v>1</v>
      </c>
      <c r="I20" s="67">
        <v>943.53977099999997</v>
      </c>
      <c r="J20" s="67">
        <f t="shared" si="3"/>
        <v>-41.569770999999946</v>
      </c>
      <c r="K20" s="72"/>
      <c r="L20" s="72"/>
      <c r="M20" s="72"/>
      <c r="N20" s="73"/>
      <c r="O20" s="62"/>
      <c r="P20" t="s">
        <v>43</v>
      </c>
      <c r="Q20">
        <v>-26.920615800865711</v>
      </c>
      <c r="R20">
        <v>130.56827485914832</v>
      </c>
      <c r="S20">
        <v>-0.20618037444322951</v>
      </c>
      <c r="T20" s="38">
        <v>0.83718044979495465</v>
      </c>
      <c r="U20">
        <v>-286.81026594364272</v>
      </c>
      <c r="V20">
        <v>232.96903434191128</v>
      </c>
      <c r="W20">
        <v>-286.81026594364272</v>
      </c>
      <c r="X20">
        <v>232.96903434191128</v>
      </c>
    </row>
    <row r="21" spans="1:24" ht="22" thickBot="1" x14ac:dyDescent="0.3">
      <c r="A21" s="11"/>
      <c r="B21" s="11">
        <v>4</v>
      </c>
      <c r="C21" s="16">
        <v>749.16</v>
      </c>
      <c r="D21" s="17"/>
      <c r="E21" s="2">
        <v>20</v>
      </c>
      <c r="F21" s="2">
        <f t="shared" si="0"/>
        <v>0</v>
      </c>
      <c r="G21" s="2">
        <f t="shared" si="1"/>
        <v>0</v>
      </c>
      <c r="H21" s="2">
        <f t="shared" si="2"/>
        <v>0</v>
      </c>
      <c r="I21" s="67">
        <v>918.24453200000005</v>
      </c>
      <c r="J21" s="67">
        <f t="shared" si="3"/>
        <v>-169.08453200000008</v>
      </c>
      <c r="K21" s="67"/>
      <c r="L21" s="67"/>
      <c r="M21" s="67"/>
      <c r="N21" s="62"/>
      <c r="O21" s="62"/>
      <c r="P21" s="35" t="s">
        <v>44</v>
      </c>
      <c r="Q21" s="35">
        <v>83.037311147186117</v>
      </c>
      <c r="R21" s="35">
        <v>130.52657381747963</v>
      </c>
      <c r="S21" s="35">
        <v>0.63617169070338431</v>
      </c>
      <c r="T21" s="39">
        <v>0.52650339008924518</v>
      </c>
      <c r="U21" s="35">
        <v>-176.76933514843461</v>
      </c>
      <c r="V21" s="35">
        <v>342.84395744280687</v>
      </c>
      <c r="W21" s="35">
        <v>-176.76933514843461</v>
      </c>
      <c r="X21" s="35">
        <v>342.84395744280687</v>
      </c>
    </row>
    <row r="22" spans="1:24" x14ac:dyDescent="0.25">
      <c r="A22" s="12">
        <v>2007</v>
      </c>
      <c r="B22" s="12">
        <v>1</v>
      </c>
      <c r="C22" s="19">
        <v>915.1</v>
      </c>
      <c r="D22" s="20">
        <v>4067.6</v>
      </c>
      <c r="E22" s="2">
        <v>21</v>
      </c>
      <c r="F22" s="2">
        <f t="shared" si="0"/>
        <v>1</v>
      </c>
      <c r="G22" s="2">
        <f t="shared" si="1"/>
        <v>0</v>
      </c>
      <c r="H22" s="2">
        <f t="shared" si="2"/>
        <v>0</v>
      </c>
      <c r="I22" s="67">
        <v>893.22758699999997</v>
      </c>
      <c r="J22" s="67">
        <f t="shared" si="3"/>
        <v>21.872413000000051</v>
      </c>
      <c r="K22" s="67"/>
      <c r="L22" s="67"/>
      <c r="M22" s="67"/>
      <c r="N22" s="62"/>
      <c r="O22" s="62"/>
      <c r="P22"/>
      <c r="Q22"/>
      <c r="R22"/>
      <c r="S22"/>
      <c r="T22"/>
      <c r="U22"/>
      <c r="V22"/>
      <c r="W22"/>
      <c r="X22"/>
    </row>
    <row r="23" spans="1:24" x14ac:dyDescent="0.25">
      <c r="A23" s="12"/>
      <c r="B23" s="12">
        <v>2</v>
      </c>
      <c r="C23" s="19">
        <v>996.96</v>
      </c>
      <c r="D23" s="21"/>
      <c r="E23" s="2">
        <v>22</v>
      </c>
      <c r="F23" s="2">
        <f t="shared" si="0"/>
        <v>0</v>
      </c>
      <c r="G23" s="2">
        <f t="shared" si="1"/>
        <v>1</v>
      </c>
      <c r="H23" s="2">
        <f t="shared" si="2"/>
        <v>0</v>
      </c>
      <c r="I23" s="67">
        <v>1006.80806</v>
      </c>
      <c r="J23" s="67">
        <f t="shared" si="3"/>
        <v>-9.8480599999999185</v>
      </c>
      <c r="K23" s="67"/>
      <c r="L23" s="67"/>
      <c r="M23" s="67"/>
      <c r="N23" s="62"/>
      <c r="O23" s="62"/>
      <c r="P23"/>
      <c r="Q23"/>
      <c r="R23"/>
      <c r="S23"/>
      <c r="T23"/>
      <c r="U23"/>
      <c r="V23"/>
      <c r="W23"/>
      <c r="X23"/>
    </row>
    <row r="24" spans="1:24" x14ac:dyDescent="0.25">
      <c r="A24" s="12"/>
      <c r="B24" s="12">
        <v>3</v>
      </c>
      <c r="C24" s="19">
        <v>1082.8499999999999</v>
      </c>
      <c r="D24" s="21"/>
      <c r="E24" s="2">
        <v>23</v>
      </c>
      <c r="F24" s="2">
        <f t="shared" si="0"/>
        <v>0</v>
      </c>
      <c r="G24" s="2">
        <f t="shared" si="1"/>
        <v>0</v>
      </c>
      <c r="H24" s="2">
        <f t="shared" si="2"/>
        <v>1</v>
      </c>
      <c r="I24" s="67">
        <v>1174.5080599999999</v>
      </c>
      <c r="J24" s="67">
        <f t="shared" si="3"/>
        <v>-91.658059999999978</v>
      </c>
      <c r="K24" s="67"/>
      <c r="L24" s="67"/>
      <c r="M24" s="67"/>
      <c r="N24" s="62"/>
      <c r="O24" s="62"/>
      <c r="P24"/>
      <c r="Q24"/>
      <c r="R24"/>
      <c r="S24"/>
      <c r="T24"/>
      <c r="U24"/>
      <c r="V24"/>
      <c r="W24"/>
      <c r="X24"/>
    </row>
    <row r="25" spans="1:24" x14ac:dyDescent="0.25">
      <c r="A25" s="12"/>
      <c r="B25" s="12">
        <v>4</v>
      </c>
      <c r="C25" s="19">
        <v>1072.69</v>
      </c>
      <c r="D25" s="20"/>
      <c r="E25" s="2">
        <v>24</v>
      </c>
      <c r="F25" s="2">
        <f t="shared" si="0"/>
        <v>0</v>
      </c>
      <c r="G25" s="2">
        <f t="shared" si="1"/>
        <v>0</v>
      </c>
      <c r="H25" s="2">
        <f t="shared" si="2"/>
        <v>0</v>
      </c>
      <c r="I25" s="67">
        <v>1149.21282</v>
      </c>
      <c r="J25" s="67">
        <f t="shared" si="3"/>
        <v>-76.522819999999911</v>
      </c>
      <c r="K25" s="67"/>
      <c r="L25" s="67"/>
      <c r="M25" s="67"/>
      <c r="N25" s="62"/>
      <c r="O25" s="62"/>
      <c r="P25" t="s">
        <v>35</v>
      </c>
      <c r="Q25"/>
      <c r="R25"/>
      <c r="S25"/>
      <c r="T25"/>
      <c r="U25"/>
      <c r="V25"/>
      <c r="W25"/>
      <c r="X25"/>
    </row>
    <row r="26" spans="1:24" ht="22" thickBot="1" x14ac:dyDescent="0.3">
      <c r="A26" s="11">
        <v>2008</v>
      </c>
      <c r="B26" s="11">
        <v>1</v>
      </c>
      <c r="C26" s="16">
        <v>1182.08</v>
      </c>
      <c r="D26" s="17">
        <v>4991.6000000000004</v>
      </c>
      <c r="E26" s="2">
        <v>25</v>
      </c>
      <c r="F26" s="2">
        <f t="shared" si="0"/>
        <v>1</v>
      </c>
      <c r="G26" s="2">
        <f t="shared" si="1"/>
        <v>0</v>
      </c>
      <c r="H26" s="2">
        <f t="shared" si="2"/>
        <v>0</v>
      </c>
      <c r="I26" s="67">
        <v>1124.19588</v>
      </c>
      <c r="J26" s="67">
        <f t="shared" si="3"/>
        <v>57.884119999999939</v>
      </c>
      <c r="K26" s="67"/>
      <c r="L26" s="67"/>
      <c r="M26" s="67"/>
      <c r="N26" s="62"/>
      <c r="O26" s="62"/>
      <c r="P26"/>
      <c r="Q26"/>
      <c r="R26"/>
      <c r="S26"/>
      <c r="T26"/>
      <c r="U26"/>
      <c r="V26"/>
      <c r="W26"/>
      <c r="X26"/>
    </row>
    <row r="27" spans="1:24" x14ac:dyDescent="0.25">
      <c r="A27" s="11"/>
      <c r="B27" s="11">
        <v>2</v>
      </c>
      <c r="C27" s="16">
        <v>1246.5</v>
      </c>
      <c r="D27" s="18"/>
      <c r="E27" s="2">
        <v>26</v>
      </c>
      <c r="F27" s="2">
        <f t="shared" si="0"/>
        <v>0</v>
      </c>
      <c r="G27" s="2">
        <f t="shared" si="1"/>
        <v>1</v>
      </c>
      <c r="H27" s="2">
        <f t="shared" si="2"/>
        <v>0</v>
      </c>
      <c r="I27" s="67">
        <v>1237.7763500000001</v>
      </c>
      <c r="J27" s="67">
        <f t="shared" si="3"/>
        <v>8.7236499999999069</v>
      </c>
      <c r="K27" s="67"/>
      <c r="L27" s="67"/>
      <c r="M27" s="67"/>
      <c r="N27" s="62"/>
      <c r="O27" s="62"/>
      <c r="P27" s="36" t="s">
        <v>36</v>
      </c>
      <c r="Q27" s="36" t="s">
        <v>37</v>
      </c>
      <c r="R27" s="36" t="s">
        <v>38</v>
      </c>
      <c r="S27" s="36" t="s">
        <v>39</v>
      </c>
      <c r="T27"/>
      <c r="U27"/>
      <c r="V27"/>
      <c r="W27"/>
      <c r="X27"/>
    </row>
    <row r="28" spans="1:24" x14ac:dyDescent="0.25">
      <c r="A28" s="11"/>
      <c r="B28" s="11">
        <v>3</v>
      </c>
      <c r="C28" s="16">
        <v>1338.18</v>
      </c>
      <c r="D28" s="18"/>
      <c r="E28" s="2">
        <v>27</v>
      </c>
      <c r="F28" s="2">
        <f t="shared" si="0"/>
        <v>0</v>
      </c>
      <c r="G28" s="2">
        <f t="shared" si="1"/>
        <v>0</v>
      </c>
      <c r="H28" s="2">
        <f t="shared" si="2"/>
        <v>1</v>
      </c>
      <c r="I28" s="67">
        <v>1405.4763499999999</v>
      </c>
      <c r="J28" s="67">
        <f t="shared" si="3"/>
        <v>-67.296349999999848</v>
      </c>
      <c r="K28" s="67"/>
      <c r="L28" s="67"/>
      <c r="M28" s="67"/>
      <c r="N28" s="62"/>
      <c r="O28" s="62"/>
      <c r="P28">
        <v>1</v>
      </c>
      <c r="Q28">
        <v>-261.6138744588747</v>
      </c>
      <c r="R28">
        <v>654.56387445887469</v>
      </c>
      <c r="S28">
        <v>1.5864639492770822</v>
      </c>
      <c r="T28"/>
      <c r="U28"/>
      <c r="V28"/>
      <c r="W28"/>
      <c r="X28"/>
    </row>
    <row r="29" spans="1:24" x14ac:dyDescent="0.25">
      <c r="A29" s="11"/>
      <c r="B29" s="11">
        <v>4</v>
      </c>
      <c r="C29" s="16">
        <v>1224.8399999999999</v>
      </c>
      <c r="D29" s="18"/>
      <c r="E29" s="2">
        <v>28</v>
      </c>
      <c r="F29" s="2">
        <f t="shared" si="0"/>
        <v>0</v>
      </c>
      <c r="G29" s="2">
        <f t="shared" si="1"/>
        <v>0</v>
      </c>
      <c r="H29" s="2">
        <f t="shared" si="2"/>
        <v>0</v>
      </c>
      <c r="I29" s="67">
        <v>1380.18112</v>
      </c>
      <c r="J29" s="67">
        <f t="shared" si="3"/>
        <v>-155.34112000000005</v>
      </c>
      <c r="K29" s="67"/>
      <c r="L29" s="67"/>
      <c r="M29" s="67"/>
      <c r="N29" s="62"/>
      <c r="O29" s="62"/>
      <c r="P29">
        <v>2</v>
      </c>
      <c r="Q29">
        <v>-148.0333982683978</v>
      </c>
      <c r="R29">
        <v>596.79339826839782</v>
      </c>
      <c r="S29">
        <v>1.4464458679484586</v>
      </c>
      <c r="T29"/>
      <c r="U29"/>
      <c r="V29"/>
      <c r="W29"/>
      <c r="X29"/>
    </row>
    <row r="30" spans="1:24" x14ac:dyDescent="0.25">
      <c r="A30" s="12">
        <v>2009</v>
      </c>
      <c r="B30" s="12">
        <v>1</v>
      </c>
      <c r="C30" s="19">
        <v>1156.0999999999999</v>
      </c>
      <c r="D30" s="20">
        <v>5098.68</v>
      </c>
      <c r="E30" s="2">
        <v>29</v>
      </c>
      <c r="F30" s="2">
        <f t="shared" si="0"/>
        <v>1</v>
      </c>
      <c r="G30" s="2">
        <f t="shared" si="1"/>
        <v>0</v>
      </c>
      <c r="H30" s="2">
        <f t="shared" si="2"/>
        <v>0</v>
      </c>
      <c r="I30" s="67">
        <v>1355.16417</v>
      </c>
      <c r="J30" s="67">
        <f t="shared" si="3"/>
        <v>-199.0641700000001</v>
      </c>
      <c r="K30" s="67"/>
      <c r="L30" s="67"/>
      <c r="M30" s="67"/>
      <c r="N30" s="62"/>
      <c r="O30" s="62"/>
      <c r="P30">
        <v>3</v>
      </c>
      <c r="Q30">
        <v>19.666601731602057</v>
      </c>
      <c r="R30">
        <v>519.77339826839795</v>
      </c>
      <c r="S30">
        <v>1.2597727896727378</v>
      </c>
      <c r="T30"/>
      <c r="U30"/>
      <c r="V30"/>
      <c r="W30"/>
      <c r="X30"/>
    </row>
    <row r="31" spans="1:24" x14ac:dyDescent="0.25">
      <c r="A31" s="12"/>
      <c r="B31" s="12">
        <v>2</v>
      </c>
      <c r="C31" s="19">
        <v>1279.8900000000001</v>
      </c>
      <c r="D31" s="20"/>
      <c r="E31" s="2">
        <v>30</v>
      </c>
      <c r="F31" s="2">
        <f t="shared" si="0"/>
        <v>0</v>
      </c>
      <c r="G31" s="2">
        <f t="shared" si="1"/>
        <v>1</v>
      </c>
      <c r="H31" s="2">
        <f t="shared" si="2"/>
        <v>0</v>
      </c>
      <c r="I31" s="67">
        <v>1468.7446500000001</v>
      </c>
      <c r="J31" s="67">
        <f t="shared" si="3"/>
        <v>-188.85464999999999</v>
      </c>
      <c r="K31" s="67"/>
      <c r="L31" s="67"/>
      <c r="M31" s="67"/>
      <c r="N31" s="62"/>
      <c r="O31" s="62"/>
      <c r="P31">
        <v>4</v>
      </c>
      <c r="Q31">
        <v>-5.6286363636359908</v>
      </c>
      <c r="R31">
        <v>516.28863636363587</v>
      </c>
      <c r="S31">
        <v>1.2513267856241803</v>
      </c>
      <c r="T31"/>
      <c r="U31"/>
      <c r="V31"/>
      <c r="W31"/>
      <c r="X31"/>
    </row>
    <row r="32" spans="1:24" x14ac:dyDescent="0.25">
      <c r="A32" s="12"/>
      <c r="B32" s="12">
        <v>3</v>
      </c>
      <c r="C32" s="19">
        <v>1364.28</v>
      </c>
      <c r="D32" s="20"/>
      <c r="E32" s="2">
        <v>31</v>
      </c>
      <c r="F32" s="2">
        <f t="shared" si="0"/>
        <v>0</v>
      </c>
      <c r="G32" s="2">
        <f t="shared" si="1"/>
        <v>0</v>
      </c>
      <c r="H32" s="2">
        <f t="shared" si="2"/>
        <v>1</v>
      </c>
      <c r="I32" s="67">
        <v>1636.4446499999999</v>
      </c>
      <c r="J32" s="67">
        <f t="shared" si="3"/>
        <v>-272.16464999999994</v>
      </c>
      <c r="K32" s="67"/>
      <c r="L32" s="67"/>
      <c r="M32" s="67"/>
      <c r="N32" s="62"/>
      <c r="O32" s="62"/>
      <c r="P32">
        <v>5</v>
      </c>
      <c r="Q32">
        <v>-30.645582251082473</v>
      </c>
      <c r="R32">
        <v>542.86558225108251</v>
      </c>
      <c r="S32">
        <v>1.3157412273273346</v>
      </c>
      <c r="T32"/>
      <c r="U32"/>
      <c r="V32"/>
      <c r="W32"/>
      <c r="X32"/>
    </row>
    <row r="33" spans="1:24" x14ac:dyDescent="0.25">
      <c r="A33" s="12"/>
      <c r="B33" s="12">
        <v>4</v>
      </c>
      <c r="C33" s="19">
        <v>1298.4100000000001</v>
      </c>
      <c r="D33" s="21"/>
      <c r="E33" s="2">
        <v>32</v>
      </c>
      <c r="F33" s="2">
        <f t="shared" si="0"/>
        <v>0</v>
      </c>
      <c r="G33" s="2">
        <f t="shared" si="1"/>
        <v>0</v>
      </c>
      <c r="H33" s="2">
        <f t="shared" si="2"/>
        <v>0</v>
      </c>
      <c r="I33" s="67">
        <v>1611.14941</v>
      </c>
      <c r="J33" s="67">
        <f t="shared" si="3"/>
        <v>-312.73940999999991</v>
      </c>
      <c r="K33" s="67"/>
      <c r="L33" s="67"/>
      <c r="M33" s="67"/>
      <c r="N33" s="62"/>
      <c r="O33" s="62"/>
      <c r="P33">
        <v>6</v>
      </c>
      <c r="Q33">
        <v>82.934893939394385</v>
      </c>
      <c r="R33">
        <v>473.9551060606056</v>
      </c>
      <c r="S33">
        <v>1.148723170771607</v>
      </c>
      <c r="T33"/>
      <c r="U33"/>
      <c r="V33"/>
      <c r="W33"/>
      <c r="X33"/>
    </row>
    <row r="34" spans="1:24" x14ac:dyDescent="0.25">
      <c r="A34" s="11">
        <v>2010</v>
      </c>
      <c r="B34" s="11">
        <v>1</v>
      </c>
      <c r="C34" s="16">
        <v>1308</v>
      </c>
      <c r="D34" s="17">
        <v>5539</v>
      </c>
      <c r="E34" s="2">
        <v>33</v>
      </c>
      <c r="F34" s="2">
        <f t="shared" si="0"/>
        <v>1</v>
      </c>
      <c r="G34" s="2">
        <f t="shared" si="1"/>
        <v>0</v>
      </c>
      <c r="H34" s="2">
        <f t="shared" si="2"/>
        <v>0</v>
      </c>
      <c r="I34" s="67">
        <v>1586.13246</v>
      </c>
      <c r="J34" s="67">
        <f t="shared" si="3"/>
        <v>-278.13246000000004</v>
      </c>
      <c r="K34" s="67"/>
      <c r="L34" s="67"/>
      <c r="M34" s="67"/>
      <c r="N34" s="62"/>
      <c r="O34" s="62"/>
      <c r="P34">
        <v>7</v>
      </c>
      <c r="Q34">
        <v>250.63489393939426</v>
      </c>
      <c r="R34">
        <v>343.5351060606057</v>
      </c>
      <c r="S34">
        <v>0.83262471752933831</v>
      </c>
      <c r="T34"/>
      <c r="U34"/>
      <c r="V34"/>
      <c r="W34"/>
      <c r="X34"/>
    </row>
    <row r="35" spans="1:24" x14ac:dyDescent="0.25">
      <c r="A35" s="11"/>
      <c r="B35" s="11">
        <v>2</v>
      </c>
      <c r="C35" s="16">
        <v>1365</v>
      </c>
      <c r="D35" s="17"/>
      <c r="E35" s="2">
        <v>34</v>
      </c>
      <c r="F35" s="2">
        <f t="shared" si="0"/>
        <v>0</v>
      </c>
      <c r="G35" s="2">
        <f t="shared" si="1"/>
        <v>1</v>
      </c>
      <c r="H35" s="2">
        <f t="shared" si="2"/>
        <v>0</v>
      </c>
      <c r="I35" s="67">
        <v>1699.7129399999999</v>
      </c>
      <c r="J35" s="67">
        <f t="shared" si="3"/>
        <v>-334.71293999999989</v>
      </c>
      <c r="K35" s="67"/>
      <c r="L35" s="67"/>
      <c r="M35" s="67"/>
      <c r="N35" s="62"/>
      <c r="O35" s="62"/>
      <c r="P35">
        <v>8</v>
      </c>
      <c r="Q35">
        <v>225.33965584415623</v>
      </c>
      <c r="R35">
        <v>342.23034415584345</v>
      </c>
      <c r="S35">
        <v>0.82946237111050081</v>
      </c>
      <c r="T35"/>
      <c r="U35"/>
      <c r="V35"/>
      <c r="W35"/>
      <c r="X35"/>
    </row>
    <row r="36" spans="1:24" x14ac:dyDescent="0.25">
      <c r="A36" s="11"/>
      <c r="B36" s="11">
        <v>3</v>
      </c>
      <c r="C36" s="16">
        <v>1428</v>
      </c>
      <c r="D36" s="17"/>
      <c r="E36" s="2">
        <v>35</v>
      </c>
      <c r="F36" s="2">
        <f t="shared" si="0"/>
        <v>0</v>
      </c>
      <c r="G36" s="2">
        <f t="shared" si="1"/>
        <v>0</v>
      </c>
      <c r="H36" s="2">
        <f t="shared" si="2"/>
        <v>1</v>
      </c>
      <c r="I36" s="67">
        <v>1867.4129399999999</v>
      </c>
      <c r="J36" s="67">
        <f t="shared" si="3"/>
        <v>-439.41293999999994</v>
      </c>
      <c r="K36" s="67"/>
      <c r="L36" s="67"/>
      <c r="M36" s="67"/>
      <c r="N36" s="62"/>
      <c r="O36" s="62"/>
      <c r="P36">
        <v>9</v>
      </c>
      <c r="Q36">
        <v>200.32270995670979</v>
      </c>
      <c r="R36">
        <v>393.98729004329016</v>
      </c>
      <c r="S36">
        <v>0.95490548213308724</v>
      </c>
      <c r="T36"/>
      <c r="U36"/>
      <c r="V36"/>
      <c r="W36"/>
      <c r="X36"/>
    </row>
    <row r="37" spans="1:24" x14ac:dyDescent="0.25">
      <c r="A37" s="11"/>
      <c r="B37" s="11">
        <v>4</v>
      </c>
      <c r="C37" s="16">
        <v>1438</v>
      </c>
      <c r="D37" s="17"/>
      <c r="E37" s="2">
        <v>36</v>
      </c>
      <c r="F37" s="2">
        <f t="shared" si="0"/>
        <v>0</v>
      </c>
      <c r="G37" s="2">
        <f t="shared" si="1"/>
        <v>0</v>
      </c>
      <c r="H37" s="2">
        <f t="shared" si="2"/>
        <v>0</v>
      </c>
      <c r="I37" s="67">
        <v>1842.1177</v>
      </c>
      <c r="J37" s="67">
        <f t="shared" si="3"/>
        <v>-404.11770000000001</v>
      </c>
      <c r="K37" s="67"/>
      <c r="L37" s="67"/>
      <c r="M37" s="67"/>
      <c r="N37" s="62"/>
      <c r="O37" s="62"/>
      <c r="P37">
        <v>10</v>
      </c>
      <c r="Q37">
        <v>313.90318614718666</v>
      </c>
      <c r="R37">
        <v>333.37681385281331</v>
      </c>
      <c r="S37">
        <v>0.80800410370886466</v>
      </c>
      <c r="T37"/>
      <c r="U37"/>
      <c r="V37"/>
      <c r="W37"/>
      <c r="X37"/>
    </row>
    <row r="38" spans="1:24" x14ac:dyDescent="0.25">
      <c r="A38" s="12">
        <v>2011</v>
      </c>
      <c r="B38" s="12">
        <v>1</v>
      </c>
      <c r="C38" s="19">
        <v>1501</v>
      </c>
      <c r="D38" s="20">
        <v>6714</v>
      </c>
      <c r="E38" s="2">
        <v>37</v>
      </c>
      <c r="F38" s="2">
        <f t="shared" si="0"/>
        <v>1</v>
      </c>
      <c r="G38" s="2">
        <f t="shared" si="1"/>
        <v>0</v>
      </c>
      <c r="H38" s="2">
        <f t="shared" si="2"/>
        <v>0</v>
      </c>
      <c r="I38" s="67">
        <v>1817.10076</v>
      </c>
      <c r="J38" s="67">
        <f t="shared" si="3"/>
        <v>-316.10076000000004</v>
      </c>
      <c r="K38" s="67"/>
      <c r="L38" s="67"/>
      <c r="M38" s="67"/>
      <c r="N38" s="62"/>
      <c r="O38" s="62"/>
      <c r="P38">
        <v>11</v>
      </c>
      <c r="Q38">
        <v>481.60318614718659</v>
      </c>
      <c r="R38">
        <v>186.23681385281344</v>
      </c>
      <c r="S38">
        <v>0.4513814506643361</v>
      </c>
      <c r="T38"/>
      <c r="U38"/>
      <c r="V38"/>
      <c r="W38"/>
      <c r="X38"/>
    </row>
    <row r="39" spans="1:24" x14ac:dyDescent="0.25">
      <c r="A39" s="12"/>
      <c r="B39" s="12">
        <v>2</v>
      </c>
      <c r="C39" s="19">
        <v>1667</v>
      </c>
      <c r="D39" s="21"/>
      <c r="E39" s="2">
        <v>38</v>
      </c>
      <c r="F39" s="2">
        <f t="shared" si="0"/>
        <v>0</v>
      </c>
      <c r="G39" s="2">
        <f t="shared" si="1"/>
        <v>1</v>
      </c>
      <c r="H39" s="2">
        <f t="shared" si="2"/>
        <v>0</v>
      </c>
      <c r="I39" s="67">
        <v>1930.6812299999999</v>
      </c>
      <c r="J39" s="67">
        <f t="shared" si="3"/>
        <v>-263.68122999999991</v>
      </c>
      <c r="K39" s="67"/>
      <c r="L39" s="67"/>
      <c r="M39" s="67"/>
      <c r="N39" s="62"/>
      <c r="O39" s="62"/>
      <c r="P39">
        <v>12</v>
      </c>
      <c r="Q39">
        <v>456.30794805194842</v>
      </c>
      <c r="R39">
        <v>227.59205194805168</v>
      </c>
      <c r="S39">
        <v>0.55161398244911264</v>
      </c>
      <c r="T39"/>
      <c r="U39"/>
      <c r="V39"/>
      <c r="W39"/>
      <c r="X39"/>
    </row>
    <row r="40" spans="1:24" x14ac:dyDescent="0.25">
      <c r="A40" s="12"/>
      <c r="B40" s="12">
        <v>3</v>
      </c>
      <c r="C40" s="19">
        <v>1818</v>
      </c>
      <c r="D40" s="20"/>
      <c r="E40" s="2">
        <v>39</v>
      </c>
      <c r="F40" s="2">
        <f t="shared" si="0"/>
        <v>0</v>
      </c>
      <c r="G40" s="2">
        <f t="shared" si="1"/>
        <v>0</v>
      </c>
      <c r="H40" s="2">
        <f t="shared" si="2"/>
        <v>1</v>
      </c>
      <c r="I40" s="67">
        <v>2098.38123</v>
      </c>
      <c r="J40" s="67">
        <f t="shared" si="3"/>
        <v>-280.38122999999996</v>
      </c>
      <c r="K40" s="67"/>
      <c r="L40" s="67"/>
      <c r="M40" s="67"/>
      <c r="N40" s="62"/>
      <c r="O40" s="62"/>
      <c r="P40">
        <v>13</v>
      </c>
      <c r="Q40">
        <v>431.29100216450195</v>
      </c>
      <c r="R40">
        <v>226.94899783549806</v>
      </c>
      <c r="S40">
        <v>0.55005541466557273</v>
      </c>
      <c r="T40"/>
      <c r="U40"/>
      <c r="V40"/>
      <c r="W40"/>
      <c r="X40"/>
    </row>
    <row r="41" spans="1:24" x14ac:dyDescent="0.25">
      <c r="A41" s="12"/>
      <c r="B41" s="12">
        <v>4</v>
      </c>
      <c r="C41" s="19">
        <v>1728</v>
      </c>
      <c r="D41" s="20"/>
      <c r="E41" s="2">
        <v>40</v>
      </c>
      <c r="F41" s="2">
        <f t="shared" si="0"/>
        <v>0</v>
      </c>
      <c r="G41" s="2">
        <f t="shared" si="1"/>
        <v>0</v>
      </c>
      <c r="H41" s="2">
        <f t="shared" si="2"/>
        <v>0</v>
      </c>
      <c r="I41" s="67">
        <v>2073.08599</v>
      </c>
      <c r="J41" s="67">
        <f t="shared" si="3"/>
        <v>-345.08599000000004</v>
      </c>
      <c r="K41" s="67"/>
      <c r="L41" s="67"/>
      <c r="M41" s="67"/>
      <c r="N41" s="62"/>
      <c r="O41" s="62"/>
      <c r="P41">
        <v>14</v>
      </c>
      <c r="Q41">
        <v>544.87147835497888</v>
      </c>
      <c r="R41">
        <v>226.99852164502113</v>
      </c>
      <c r="S41">
        <v>0.55017544533256335</v>
      </c>
      <c r="T41"/>
      <c r="U41"/>
      <c r="V41"/>
      <c r="W41"/>
      <c r="X41"/>
    </row>
    <row r="42" spans="1:24" x14ac:dyDescent="0.25">
      <c r="A42" s="11">
        <v>2012</v>
      </c>
      <c r="B42" s="11">
        <v>1</v>
      </c>
      <c r="C42" s="16">
        <v>1758</v>
      </c>
      <c r="D42" s="17">
        <v>7391</v>
      </c>
      <c r="E42" s="2">
        <v>41</v>
      </c>
      <c r="F42" s="2">
        <f t="shared" si="0"/>
        <v>1</v>
      </c>
      <c r="G42" s="2">
        <f t="shared" si="1"/>
        <v>0</v>
      </c>
      <c r="H42" s="2">
        <f t="shared" si="2"/>
        <v>0</v>
      </c>
      <c r="I42" s="67">
        <v>2048.0690500000001</v>
      </c>
      <c r="J42" s="67">
        <f t="shared" si="3"/>
        <v>-290.06905000000006</v>
      </c>
      <c r="K42" s="67"/>
      <c r="L42" s="67"/>
      <c r="M42" s="67"/>
      <c r="N42" s="62"/>
      <c r="O42" s="62"/>
      <c r="P42">
        <v>15</v>
      </c>
      <c r="Q42">
        <v>712.57147835497869</v>
      </c>
      <c r="R42">
        <v>79.038521645021319</v>
      </c>
      <c r="S42">
        <v>0.19156536143648858</v>
      </c>
      <c r="T42"/>
      <c r="U42"/>
      <c r="V42"/>
      <c r="W42"/>
      <c r="X42"/>
    </row>
    <row r="43" spans="1:24" x14ac:dyDescent="0.25">
      <c r="A43" s="11"/>
      <c r="B43" s="11">
        <v>2</v>
      </c>
      <c r="C43" s="16">
        <v>1820</v>
      </c>
      <c r="D43" s="18"/>
      <c r="E43" s="2">
        <v>42</v>
      </c>
      <c r="F43" s="2">
        <f t="shared" si="0"/>
        <v>0</v>
      </c>
      <c r="G43" s="2">
        <f t="shared" si="1"/>
        <v>1</v>
      </c>
      <c r="H43" s="2">
        <f t="shared" si="2"/>
        <v>0</v>
      </c>
      <c r="I43" s="67">
        <v>2161.6495199999999</v>
      </c>
      <c r="J43" s="67">
        <f t="shared" si="3"/>
        <v>-341.64951999999994</v>
      </c>
      <c r="K43" s="67"/>
      <c r="L43" s="67"/>
      <c r="M43" s="67"/>
      <c r="N43" s="62"/>
      <c r="O43" s="62"/>
      <c r="P43">
        <v>16</v>
      </c>
      <c r="Q43">
        <v>687.27624025974069</v>
      </c>
      <c r="R43">
        <v>28.633759740259165</v>
      </c>
      <c r="S43">
        <v>6.939953354091917E-2</v>
      </c>
      <c r="T43"/>
      <c r="U43"/>
      <c r="V43"/>
      <c r="W43"/>
      <c r="X43"/>
    </row>
    <row r="44" spans="1:24" x14ac:dyDescent="0.25">
      <c r="A44" s="11"/>
      <c r="B44" s="11">
        <v>3</v>
      </c>
      <c r="C44" s="16">
        <v>1918</v>
      </c>
      <c r="D44" s="18"/>
      <c r="E44" s="2">
        <v>43</v>
      </c>
      <c r="F44" s="2">
        <f t="shared" si="0"/>
        <v>0</v>
      </c>
      <c r="G44" s="2">
        <f t="shared" si="1"/>
        <v>0</v>
      </c>
      <c r="H44" s="2">
        <f t="shared" si="2"/>
        <v>1</v>
      </c>
      <c r="I44" s="67">
        <v>2329.3495200000002</v>
      </c>
      <c r="J44" s="67">
        <f t="shared" si="3"/>
        <v>-411.34952000000021</v>
      </c>
      <c r="K44" s="67"/>
      <c r="L44" s="67"/>
      <c r="M44" s="67"/>
      <c r="N44" s="62"/>
      <c r="O44" s="62"/>
      <c r="P44">
        <v>17</v>
      </c>
      <c r="Q44">
        <v>662.25929437229422</v>
      </c>
      <c r="R44">
        <v>76.190705627705825</v>
      </c>
      <c r="S44">
        <v>0.18466312068973204</v>
      </c>
      <c r="T44"/>
      <c r="U44"/>
      <c r="V44"/>
      <c r="W44"/>
      <c r="X44"/>
    </row>
    <row r="45" spans="1:24" x14ac:dyDescent="0.25">
      <c r="A45" s="11"/>
      <c r="B45" s="11">
        <v>4</v>
      </c>
      <c r="C45" s="16">
        <v>1895</v>
      </c>
      <c r="D45" s="17"/>
      <c r="E45" s="2">
        <v>44</v>
      </c>
      <c r="F45" s="2">
        <f t="shared" si="0"/>
        <v>0</v>
      </c>
      <c r="G45" s="2">
        <f t="shared" si="1"/>
        <v>0</v>
      </c>
      <c r="H45" s="2">
        <f t="shared" si="2"/>
        <v>0</v>
      </c>
      <c r="I45" s="67">
        <v>2304.05429</v>
      </c>
      <c r="J45" s="67">
        <f t="shared" si="3"/>
        <v>-409.05429000000004</v>
      </c>
      <c r="K45" s="67"/>
      <c r="L45" s="67"/>
      <c r="M45" s="67"/>
      <c r="N45" s="62"/>
      <c r="O45" s="62"/>
      <c r="P45">
        <v>18</v>
      </c>
      <c r="Q45">
        <v>775.83977056277115</v>
      </c>
      <c r="R45">
        <v>70.650229437228859</v>
      </c>
      <c r="S45">
        <v>0.17123468981996218</v>
      </c>
      <c r="T45"/>
      <c r="U45"/>
      <c r="V45"/>
      <c r="W45"/>
      <c r="X45"/>
    </row>
    <row r="46" spans="1:24" x14ac:dyDescent="0.25">
      <c r="A46" s="12">
        <v>2013</v>
      </c>
      <c r="B46" s="12">
        <v>1</v>
      </c>
      <c r="C46" s="19">
        <v>1906</v>
      </c>
      <c r="D46" s="20">
        <v>8346</v>
      </c>
      <c r="E46" s="2">
        <v>45</v>
      </c>
      <c r="F46" s="2">
        <f t="shared" si="0"/>
        <v>1</v>
      </c>
      <c r="G46" s="2">
        <f t="shared" si="1"/>
        <v>0</v>
      </c>
      <c r="H46" s="2">
        <f t="shared" si="2"/>
        <v>0</v>
      </c>
      <c r="I46" s="67">
        <v>2279.0373399999999</v>
      </c>
      <c r="J46" s="67">
        <f t="shared" si="3"/>
        <v>-373.03733999999986</v>
      </c>
      <c r="K46" s="67"/>
      <c r="L46" s="67"/>
      <c r="M46" s="67"/>
      <c r="N46" s="62"/>
      <c r="O46" s="62"/>
      <c r="P46">
        <v>19</v>
      </c>
      <c r="Q46">
        <v>943.53977056277085</v>
      </c>
      <c r="R46">
        <v>-41.569770562770827</v>
      </c>
      <c r="S46">
        <v>-0.10075249330262127</v>
      </c>
      <c r="T46"/>
      <c r="U46"/>
      <c r="V46"/>
      <c r="W46"/>
      <c r="X46"/>
    </row>
    <row r="47" spans="1:24" x14ac:dyDescent="0.25">
      <c r="A47" s="12"/>
      <c r="B47" s="12">
        <v>2</v>
      </c>
      <c r="C47" s="19">
        <v>2096</v>
      </c>
      <c r="D47" s="20"/>
      <c r="E47" s="2">
        <v>46</v>
      </c>
      <c r="F47" s="2">
        <f t="shared" si="0"/>
        <v>0</v>
      </c>
      <c r="G47" s="2">
        <f t="shared" si="1"/>
        <v>1</v>
      </c>
      <c r="H47" s="2">
        <f t="shared" si="2"/>
        <v>0</v>
      </c>
      <c r="I47" s="67">
        <v>2392.6178199999999</v>
      </c>
      <c r="J47" s="67">
        <f t="shared" si="3"/>
        <v>-296.61781999999994</v>
      </c>
      <c r="K47" s="67"/>
      <c r="L47" s="67"/>
      <c r="M47" s="67"/>
      <c r="N47" s="62"/>
      <c r="O47" s="62"/>
      <c r="P47">
        <v>20</v>
      </c>
      <c r="Q47">
        <v>918.24453246753296</v>
      </c>
      <c r="R47">
        <v>-169.08453246753299</v>
      </c>
      <c r="S47">
        <v>-0.40980953212834992</v>
      </c>
      <c r="T47"/>
      <c r="U47"/>
      <c r="V47"/>
      <c r="W47"/>
      <c r="X47"/>
    </row>
    <row r="48" spans="1:24" x14ac:dyDescent="0.25">
      <c r="A48" s="12"/>
      <c r="B48" s="12">
        <v>3</v>
      </c>
      <c r="C48" s="19">
        <v>2218</v>
      </c>
      <c r="D48" s="21"/>
      <c r="E48" s="2">
        <v>47</v>
      </c>
      <c r="F48" s="2">
        <f t="shared" si="0"/>
        <v>0</v>
      </c>
      <c r="G48" s="2">
        <f t="shared" si="1"/>
        <v>0</v>
      </c>
      <c r="H48" s="2">
        <f t="shared" si="2"/>
        <v>1</v>
      </c>
      <c r="I48" s="67">
        <v>2560.3178200000002</v>
      </c>
      <c r="J48" s="67">
        <f t="shared" si="3"/>
        <v>-342.31782000000021</v>
      </c>
      <c r="K48" s="67"/>
      <c r="L48" s="67"/>
      <c r="M48" s="67"/>
      <c r="N48" s="62"/>
      <c r="O48" s="62"/>
      <c r="P48">
        <v>21</v>
      </c>
      <c r="Q48">
        <v>893.22758658008638</v>
      </c>
      <c r="R48">
        <v>21.872413419913642</v>
      </c>
      <c r="S48">
        <v>5.3012084425012651E-2</v>
      </c>
      <c r="T48"/>
      <c r="U48"/>
      <c r="V48"/>
      <c r="W48"/>
      <c r="X48"/>
    </row>
    <row r="49" spans="1:24" x14ac:dyDescent="0.25">
      <c r="A49" s="12"/>
      <c r="B49" s="12">
        <v>4</v>
      </c>
      <c r="C49" s="19">
        <v>2126</v>
      </c>
      <c r="D49" s="21"/>
      <c r="E49" s="2">
        <v>48</v>
      </c>
      <c r="F49" s="2">
        <f t="shared" si="0"/>
        <v>0</v>
      </c>
      <c r="G49" s="2">
        <f t="shared" si="1"/>
        <v>0</v>
      </c>
      <c r="H49" s="2">
        <f t="shared" si="2"/>
        <v>0</v>
      </c>
      <c r="I49" s="67">
        <v>2535.0225799999998</v>
      </c>
      <c r="J49" s="67">
        <f t="shared" si="3"/>
        <v>-409.02257999999983</v>
      </c>
      <c r="K49" s="67"/>
      <c r="L49" s="67"/>
      <c r="M49" s="67"/>
      <c r="N49" s="62"/>
      <c r="O49" s="62"/>
      <c r="P49">
        <v>22</v>
      </c>
      <c r="Q49">
        <v>1006.8080627705634</v>
      </c>
      <c r="R49">
        <v>-9.8480627705633879</v>
      </c>
      <c r="S49">
        <v>-2.3868711924611728E-2</v>
      </c>
      <c r="T49"/>
      <c r="U49"/>
      <c r="V49"/>
      <c r="W49"/>
      <c r="X49"/>
    </row>
    <row r="50" spans="1:24" x14ac:dyDescent="0.25">
      <c r="A50" s="13">
        <v>2014</v>
      </c>
      <c r="B50" s="13">
        <v>1</v>
      </c>
      <c r="C50" s="22">
        <v>2177</v>
      </c>
      <c r="D50" s="18">
        <v>9473</v>
      </c>
      <c r="E50" s="2">
        <v>49</v>
      </c>
      <c r="F50" s="2">
        <f t="shared" si="0"/>
        <v>1</v>
      </c>
      <c r="G50" s="2">
        <f t="shared" si="1"/>
        <v>0</v>
      </c>
      <c r="H50" s="2">
        <f t="shared" si="2"/>
        <v>0</v>
      </c>
      <c r="I50" s="67">
        <v>2510.0056300000001</v>
      </c>
      <c r="J50" s="67">
        <f t="shared" si="3"/>
        <v>-333.00563000000011</v>
      </c>
      <c r="K50" s="67"/>
      <c r="L50" s="67"/>
      <c r="M50" s="67"/>
      <c r="N50" s="62"/>
      <c r="O50" s="62"/>
      <c r="P50">
        <v>23</v>
      </c>
      <c r="Q50">
        <v>1174.5080627705631</v>
      </c>
      <c r="R50">
        <v>-91.65806277056322</v>
      </c>
      <c r="S50">
        <v>-0.22215129480875509</v>
      </c>
      <c r="T50"/>
      <c r="U50"/>
      <c r="V50"/>
      <c r="W50"/>
      <c r="X50"/>
    </row>
    <row r="51" spans="1:24" x14ac:dyDescent="0.25">
      <c r="A51" s="13"/>
      <c r="B51" s="13">
        <v>2</v>
      </c>
      <c r="C51" s="22">
        <v>2377</v>
      </c>
      <c r="D51" s="18"/>
      <c r="E51" s="2">
        <v>50</v>
      </c>
      <c r="F51" s="2">
        <f t="shared" si="0"/>
        <v>0</v>
      </c>
      <c r="G51" s="2">
        <f t="shared" si="1"/>
        <v>1</v>
      </c>
      <c r="H51" s="2">
        <f t="shared" si="2"/>
        <v>0</v>
      </c>
      <c r="I51" s="67">
        <v>2623.5861100000002</v>
      </c>
      <c r="J51" s="67">
        <f t="shared" si="3"/>
        <v>-246.58611000000019</v>
      </c>
      <c r="K51" s="67"/>
      <c r="L51" s="67"/>
      <c r="M51" s="67"/>
      <c r="N51" s="62"/>
      <c r="O51" s="62"/>
      <c r="P51">
        <v>24</v>
      </c>
      <c r="Q51">
        <v>1149.212824675325</v>
      </c>
      <c r="R51">
        <v>-76.522824675324955</v>
      </c>
      <c r="S51">
        <v>-0.18546807635024962</v>
      </c>
      <c r="T51"/>
      <c r="U51"/>
      <c r="V51"/>
      <c r="W51"/>
      <c r="X51"/>
    </row>
    <row r="52" spans="1:24" x14ac:dyDescent="0.25">
      <c r="A52" s="13"/>
      <c r="B52" s="13">
        <v>3</v>
      </c>
      <c r="C52" s="22">
        <v>2503</v>
      </c>
      <c r="D52" s="18"/>
      <c r="E52" s="2">
        <v>51</v>
      </c>
      <c r="F52" s="2">
        <f t="shared" si="0"/>
        <v>0</v>
      </c>
      <c r="G52" s="2">
        <f t="shared" si="1"/>
        <v>0</v>
      </c>
      <c r="H52" s="2">
        <f t="shared" si="2"/>
        <v>1</v>
      </c>
      <c r="I52" s="67">
        <v>2791.28611</v>
      </c>
      <c r="J52" s="67">
        <f t="shared" si="3"/>
        <v>-288.28611000000001</v>
      </c>
      <c r="K52" s="67"/>
      <c r="L52" s="67"/>
      <c r="M52" s="67"/>
      <c r="N52" s="62"/>
      <c r="O52" s="62"/>
      <c r="P52">
        <v>25</v>
      </c>
      <c r="Q52">
        <v>1124.1958787878787</v>
      </c>
      <c r="R52">
        <v>57.884121212121272</v>
      </c>
      <c r="S52">
        <v>0.14029352233123407</v>
      </c>
      <c r="T52"/>
      <c r="U52"/>
      <c r="V52"/>
      <c r="W52"/>
      <c r="X52"/>
    </row>
    <row r="53" spans="1:24" x14ac:dyDescent="0.25">
      <c r="A53" s="13"/>
      <c r="B53" s="13">
        <v>4</v>
      </c>
      <c r="C53" s="22">
        <f>D50-SUM(C50:C52)</f>
        <v>2416</v>
      </c>
      <c r="D53" s="18"/>
      <c r="E53" s="2">
        <v>52</v>
      </c>
      <c r="F53" s="2">
        <f t="shared" si="0"/>
        <v>0</v>
      </c>
      <c r="G53" s="2">
        <f t="shared" si="1"/>
        <v>0</v>
      </c>
      <c r="H53" s="2">
        <f t="shared" si="2"/>
        <v>0</v>
      </c>
      <c r="I53" s="67">
        <v>2765.9908700000001</v>
      </c>
      <c r="J53" s="67">
        <f t="shared" si="3"/>
        <v>-349.99087000000009</v>
      </c>
      <c r="K53" s="67"/>
      <c r="L53" s="67"/>
      <c r="M53" s="67"/>
      <c r="N53" s="62"/>
      <c r="O53" s="62"/>
      <c r="P53">
        <v>26</v>
      </c>
      <c r="Q53">
        <v>1237.7763549783554</v>
      </c>
      <c r="R53">
        <v>8.7236450216446428</v>
      </c>
      <c r="S53">
        <v>2.1143464943846741E-2</v>
      </c>
      <c r="T53"/>
      <c r="U53"/>
      <c r="V53"/>
      <c r="W53"/>
      <c r="X53"/>
    </row>
    <row r="54" spans="1:24" x14ac:dyDescent="0.25">
      <c r="A54" s="14">
        <v>2015</v>
      </c>
      <c r="B54" s="14">
        <v>1</v>
      </c>
      <c r="C54" s="23">
        <v>2230</v>
      </c>
      <c r="D54" s="21">
        <v>9667</v>
      </c>
      <c r="E54" s="2">
        <v>53</v>
      </c>
      <c r="F54" s="2">
        <f t="shared" si="0"/>
        <v>1</v>
      </c>
      <c r="G54" s="2">
        <f t="shared" si="1"/>
        <v>0</v>
      </c>
      <c r="H54" s="2">
        <f t="shared" si="2"/>
        <v>0</v>
      </c>
      <c r="I54" s="67">
        <v>2740.9739199999999</v>
      </c>
      <c r="J54" s="67">
        <f t="shared" si="3"/>
        <v>-510.97391999999991</v>
      </c>
      <c r="K54" s="67"/>
      <c r="L54" s="67"/>
      <c r="M54" s="67"/>
      <c r="N54" s="62"/>
      <c r="O54" s="62"/>
      <c r="P54">
        <v>27</v>
      </c>
      <c r="Q54">
        <v>1405.4763549783554</v>
      </c>
      <c r="R54">
        <v>-67.296354978355339</v>
      </c>
      <c r="S54">
        <v>-0.16310591717145217</v>
      </c>
      <c r="T54"/>
      <c r="U54"/>
      <c r="V54"/>
      <c r="W54"/>
      <c r="X54"/>
    </row>
    <row r="55" spans="1:24" x14ac:dyDescent="0.25">
      <c r="A55" s="14"/>
      <c r="B55" s="14">
        <v>2</v>
      </c>
      <c r="C55" s="23">
        <v>2390</v>
      </c>
      <c r="D55" s="21"/>
      <c r="E55" s="2">
        <v>54</v>
      </c>
      <c r="F55" s="2">
        <f t="shared" si="0"/>
        <v>0</v>
      </c>
      <c r="G55" s="2">
        <f t="shared" si="1"/>
        <v>1</v>
      </c>
      <c r="H55" s="2">
        <f t="shared" si="2"/>
        <v>0</v>
      </c>
      <c r="I55" s="67">
        <v>2854.5544</v>
      </c>
      <c r="J55" s="67">
        <f t="shared" si="3"/>
        <v>-464.55439999999999</v>
      </c>
      <c r="K55" s="67"/>
      <c r="L55" s="67"/>
      <c r="M55" s="67"/>
      <c r="N55" s="62"/>
      <c r="O55" s="62"/>
      <c r="P55">
        <v>28</v>
      </c>
      <c r="Q55">
        <v>1380.1811168831173</v>
      </c>
      <c r="R55">
        <v>-155.34111688311737</v>
      </c>
      <c r="S55">
        <v>-0.37649966854531453</v>
      </c>
      <c r="T55"/>
      <c r="U55"/>
      <c r="V55"/>
      <c r="W55"/>
      <c r="X55"/>
    </row>
    <row r="56" spans="1:24" x14ac:dyDescent="0.25">
      <c r="A56" s="14"/>
      <c r="B56" s="14">
        <v>3</v>
      </c>
      <c r="C56" s="23">
        <v>2530</v>
      </c>
      <c r="D56" s="21"/>
      <c r="E56" s="2">
        <v>55</v>
      </c>
      <c r="F56" s="2">
        <f t="shared" si="0"/>
        <v>0</v>
      </c>
      <c r="G56" s="2">
        <f t="shared" si="1"/>
        <v>0</v>
      </c>
      <c r="H56" s="2">
        <f t="shared" si="2"/>
        <v>1</v>
      </c>
      <c r="I56" s="67">
        <v>3022.2543999999998</v>
      </c>
      <c r="J56" s="67">
        <f t="shared" si="3"/>
        <v>-492.25439999999981</v>
      </c>
      <c r="K56" s="67"/>
      <c r="L56" s="67"/>
      <c r="M56" s="67"/>
      <c r="N56" s="62"/>
      <c r="O56" s="62"/>
      <c r="P56">
        <v>29</v>
      </c>
      <c r="Q56">
        <v>1355.1641709956709</v>
      </c>
      <c r="R56">
        <v>-199.06417099567102</v>
      </c>
      <c r="S56">
        <v>-0.48247106691984482</v>
      </c>
      <c r="T56"/>
      <c r="U56"/>
      <c r="V56"/>
      <c r="W56"/>
      <c r="X56"/>
    </row>
    <row r="57" spans="1:24" x14ac:dyDescent="0.25">
      <c r="A57" s="14"/>
      <c r="B57" s="14">
        <v>4</v>
      </c>
      <c r="C57" s="23">
        <f>D54-SUM(C54:C56)</f>
        <v>2517</v>
      </c>
      <c r="D57" s="21"/>
      <c r="E57" s="2">
        <v>56</v>
      </c>
      <c r="F57" s="2">
        <f t="shared" si="0"/>
        <v>0</v>
      </c>
      <c r="G57" s="2">
        <f t="shared" si="1"/>
        <v>0</v>
      </c>
      <c r="H57" s="2">
        <f t="shared" si="2"/>
        <v>0</v>
      </c>
      <c r="I57" s="67">
        <v>2996.9591599999999</v>
      </c>
      <c r="J57" s="67">
        <f t="shared" si="3"/>
        <v>-479.95915999999988</v>
      </c>
      <c r="K57" s="67"/>
      <c r="L57" s="67"/>
      <c r="M57" s="67"/>
      <c r="N57" s="62"/>
      <c r="O57" s="62"/>
      <c r="P57">
        <v>30</v>
      </c>
      <c r="Q57">
        <v>1468.7446471861476</v>
      </c>
      <c r="R57">
        <v>-188.85464718614753</v>
      </c>
      <c r="S57">
        <v>-0.45772628326296327</v>
      </c>
      <c r="T57"/>
      <c r="U57"/>
      <c r="V57"/>
      <c r="W57"/>
      <c r="X57"/>
    </row>
    <row r="58" spans="1:24" x14ac:dyDescent="0.25">
      <c r="A58" s="13">
        <v>2016</v>
      </c>
      <c r="B58" s="13">
        <v>1</v>
      </c>
      <c r="C58" s="22">
        <v>2446</v>
      </c>
      <c r="D58" s="18">
        <v>10776</v>
      </c>
      <c r="E58" s="2">
        <v>57</v>
      </c>
      <c r="F58" s="2">
        <f t="shared" si="0"/>
        <v>1</v>
      </c>
      <c r="G58" s="2">
        <f t="shared" si="1"/>
        <v>0</v>
      </c>
      <c r="H58" s="2">
        <f t="shared" si="2"/>
        <v>0</v>
      </c>
      <c r="I58" s="67">
        <v>2971.9422199999999</v>
      </c>
      <c r="J58" s="67">
        <f t="shared" si="3"/>
        <v>-525.94221999999991</v>
      </c>
      <c r="K58" s="67"/>
      <c r="L58" s="67"/>
      <c r="M58" s="67"/>
      <c r="N58" s="62"/>
      <c r="O58" s="62"/>
      <c r="P58">
        <v>31</v>
      </c>
      <c r="Q58">
        <v>1636.4446471861477</v>
      </c>
      <c r="R58">
        <v>-272.1646471861477</v>
      </c>
      <c r="S58">
        <v>-0.6596444103877408</v>
      </c>
      <c r="T58"/>
      <c r="U58"/>
      <c r="V58"/>
      <c r="W58"/>
      <c r="X58"/>
    </row>
    <row r="59" spans="1:24" x14ac:dyDescent="0.25">
      <c r="A59" s="13"/>
      <c r="B59" s="13">
        <v>2</v>
      </c>
      <c r="C59" s="22">
        <v>2694</v>
      </c>
      <c r="D59" s="18"/>
      <c r="E59" s="2">
        <v>58</v>
      </c>
      <c r="F59" s="2">
        <f t="shared" si="0"/>
        <v>0</v>
      </c>
      <c r="G59" s="2">
        <f t="shared" si="1"/>
        <v>1</v>
      </c>
      <c r="H59" s="2">
        <f t="shared" si="2"/>
        <v>0</v>
      </c>
      <c r="I59" s="67">
        <v>3085.5226899999998</v>
      </c>
      <c r="J59" s="67">
        <f t="shared" si="3"/>
        <v>-391.52268999999978</v>
      </c>
      <c r="K59" s="67"/>
      <c r="L59" s="67"/>
      <c r="M59" s="67"/>
      <c r="N59" s="62"/>
      <c r="O59" s="62"/>
      <c r="P59">
        <v>32</v>
      </c>
      <c r="Q59">
        <v>1611.1494090909096</v>
      </c>
      <c r="R59">
        <v>-312.73940909090948</v>
      </c>
      <c r="S59">
        <v>-0.75798530502635864</v>
      </c>
      <c r="T59"/>
      <c r="U59"/>
      <c r="V59"/>
      <c r="W59"/>
      <c r="X59"/>
    </row>
    <row r="60" spans="1:24" x14ac:dyDescent="0.25">
      <c r="A60" s="13"/>
      <c r="B60" s="13">
        <v>3</v>
      </c>
      <c r="C60" s="22">
        <v>2880</v>
      </c>
      <c r="D60" s="18"/>
      <c r="E60" s="2">
        <v>59</v>
      </c>
      <c r="F60" s="2">
        <f t="shared" si="0"/>
        <v>0</v>
      </c>
      <c r="G60" s="2">
        <f t="shared" si="1"/>
        <v>0</v>
      </c>
      <c r="H60" s="2">
        <f t="shared" si="2"/>
        <v>1</v>
      </c>
      <c r="I60" s="67">
        <v>3253.2226900000001</v>
      </c>
      <c r="J60" s="67">
        <f t="shared" si="3"/>
        <v>-373.22269000000006</v>
      </c>
      <c r="K60" s="67"/>
      <c r="L60" s="67"/>
      <c r="M60" s="67"/>
      <c r="N60" s="62"/>
      <c r="O60" s="62"/>
      <c r="P60">
        <v>33</v>
      </c>
      <c r="Q60">
        <v>1586.132463203463</v>
      </c>
      <c r="R60">
        <v>-278.13246320346298</v>
      </c>
      <c r="S60">
        <v>-0.67410858315501421</v>
      </c>
      <c r="T60"/>
      <c r="U60"/>
      <c r="V60"/>
      <c r="W60"/>
      <c r="X60"/>
    </row>
    <row r="61" spans="1:24" x14ac:dyDescent="0.25">
      <c r="A61" s="13"/>
      <c r="B61" s="13">
        <v>4</v>
      </c>
      <c r="C61" s="22">
        <f>D58-SUM(C58:C60)</f>
        <v>2756</v>
      </c>
      <c r="D61" s="18"/>
      <c r="E61" s="2">
        <v>60</v>
      </c>
      <c r="F61" s="2">
        <f t="shared" si="0"/>
        <v>0</v>
      </c>
      <c r="G61" s="2">
        <f t="shared" si="1"/>
        <v>0</v>
      </c>
      <c r="H61" s="2">
        <f t="shared" si="2"/>
        <v>0</v>
      </c>
      <c r="I61" s="67">
        <v>3227.9274500000001</v>
      </c>
      <c r="J61" s="67">
        <f t="shared" si="3"/>
        <v>-471.92745000000014</v>
      </c>
      <c r="K61" s="67"/>
      <c r="L61" s="67"/>
      <c r="M61" s="67"/>
      <c r="N61" s="62"/>
      <c r="O61" s="62"/>
      <c r="P61">
        <v>34</v>
      </c>
      <c r="Q61">
        <v>1699.7129393939399</v>
      </c>
      <c r="R61">
        <v>-334.71293939393991</v>
      </c>
      <c r="S61">
        <v>-0.81124246605273531</v>
      </c>
      <c r="T61"/>
      <c r="U61"/>
      <c r="V61"/>
      <c r="W61"/>
      <c r="X61"/>
    </row>
    <row r="62" spans="1:24" x14ac:dyDescent="0.25">
      <c r="A62" s="14">
        <v>2017</v>
      </c>
      <c r="B62" s="14">
        <v>1</v>
      </c>
      <c r="C62" s="23">
        <v>2734</v>
      </c>
      <c r="D62" s="21">
        <v>12497</v>
      </c>
      <c r="E62" s="2">
        <v>61</v>
      </c>
      <c r="F62" s="2">
        <f t="shared" si="0"/>
        <v>1</v>
      </c>
      <c r="G62" s="2">
        <f t="shared" si="1"/>
        <v>0</v>
      </c>
      <c r="H62" s="2">
        <f t="shared" si="2"/>
        <v>0</v>
      </c>
      <c r="I62" s="67">
        <v>3202.9105100000002</v>
      </c>
      <c r="J62" s="67">
        <f t="shared" si="3"/>
        <v>-468.91051000000016</v>
      </c>
      <c r="K62" s="67"/>
      <c r="L62" s="67"/>
      <c r="M62" s="67"/>
      <c r="N62" s="62"/>
      <c r="O62" s="62"/>
      <c r="P62">
        <v>35</v>
      </c>
      <c r="Q62">
        <v>1867.4129393939397</v>
      </c>
      <c r="R62">
        <v>-439.41293939393972</v>
      </c>
      <c r="S62">
        <v>-1.0650034540489439</v>
      </c>
      <c r="T62"/>
      <c r="U62"/>
      <c r="V62"/>
      <c r="W62"/>
      <c r="X62"/>
    </row>
    <row r="63" spans="1:24" x14ac:dyDescent="0.25">
      <c r="A63" s="14"/>
      <c r="B63" s="14">
        <v>2</v>
      </c>
      <c r="C63" s="23">
        <v>3053</v>
      </c>
      <c r="D63" s="21"/>
      <c r="E63" s="2">
        <v>62</v>
      </c>
      <c r="F63" s="2">
        <f t="shared" si="0"/>
        <v>0</v>
      </c>
      <c r="G63" s="2">
        <f t="shared" si="1"/>
        <v>1</v>
      </c>
      <c r="H63" s="2">
        <f t="shared" si="2"/>
        <v>0</v>
      </c>
      <c r="I63" s="67">
        <v>3316.49098</v>
      </c>
      <c r="J63" s="67">
        <f t="shared" si="3"/>
        <v>-263.49098000000004</v>
      </c>
      <c r="K63" s="67"/>
      <c r="L63" s="67"/>
      <c r="M63" s="67"/>
      <c r="N63" s="62"/>
      <c r="O63" s="62"/>
      <c r="P63">
        <v>36</v>
      </c>
      <c r="Q63">
        <v>1842.1177012987018</v>
      </c>
      <c r="R63">
        <v>-404.11770129870183</v>
      </c>
      <c r="S63">
        <v>-0.9794585209963268</v>
      </c>
      <c r="T63"/>
      <c r="U63"/>
      <c r="V63"/>
      <c r="W63"/>
      <c r="X63"/>
    </row>
    <row r="64" spans="1:24" x14ac:dyDescent="0.25">
      <c r="A64" s="14"/>
      <c r="B64" s="14">
        <v>3</v>
      </c>
      <c r="C64" s="23">
        <v>3398</v>
      </c>
      <c r="D64" s="21"/>
      <c r="E64" s="2">
        <v>63</v>
      </c>
      <c r="F64" s="2">
        <f t="shared" si="0"/>
        <v>0</v>
      </c>
      <c r="G64" s="2">
        <f t="shared" si="1"/>
        <v>0</v>
      </c>
      <c r="H64" s="2">
        <f t="shared" si="2"/>
        <v>1</v>
      </c>
      <c r="I64" s="67">
        <v>3484.1909799999999</v>
      </c>
      <c r="J64" s="67">
        <f t="shared" si="3"/>
        <v>-86.190979999999854</v>
      </c>
      <c r="K64" s="67"/>
      <c r="L64" s="67"/>
      <c r="M64" s="67"/>
      <c r="N64" s="62"/>
      <c r="O64" s="62"/>
      <c r="P64">
        <v>37</v>
      </c>
      <c r="Q64">
        <v>1817.1007554112552</v>
      </c>
      <c r="R64">
        <v>-316.10075541125525</v>
      </c>
      <c r="S64">
        <v>-0.76613218719683018</v>
      </c>
      <c r="T64"/>
      <c r="U64"/>
      <c r="V64"/>
      <c r="W64"/>
      <c r="X64"/>
    </row>
    <row r="65" spans="1:24" x14ac:dyDescent="0.25">
      <c r="A65" s="14"/>
      <c r="B65" s="14">
        <v>4</v>
      </c>
      <c r="C65" s="23">
        <f>D62-SUM(C62:C64)</f>
        <v>3312</v>
      </c>
      <c r="D65" s="21"/>
      <c r="E65" s="2">
        <v>64</v>
      </c>
      <c r="F65" s="2">
        <f t="shared" si="0"/>
        <v>0</v>
      </c>
      <c r="G65" s="2">
        <f t="shared" si="1"/>
        <v>0</v>
      </c>
      <c r="H65" s="2">
        <f t="shared" si="2"/>
        <v>0</v>
      </c>
      <c r="I65" s="67">
        <v>3458.8957500000001</v>
      </c>
      <c r="J65" s="67">
        <f t="shared" si="3"/>
        <v>-146.89575000000013</v>
      </c>
      <c r="K65" s="67"/>
      <c r="L65" s="67"/>
      <c r="M65" s="67"/>
      <c r="N65" s="62"/>
      <c r="O65" s="62"/>
      <c r="P65">
        <v>38</v>
      </c>
      <c r="Q65">
        <v>1930.681231601732</v>
      </c>
      <c r="R65">
        <v>-263.68123160173195</v>
      </c>
      <c r="S65">
        <v>-0.63908318860852609</v>
      </c>
      <c r="T65"/>
      <c r="U65"/>
      <c r="V65"/>
      <c r="W65"/>
      <c r="X65"/>
    </row>
    <row r="66" spans="1:24" x14ac:dyDescent="0.25">
      <c r="A66" s="13">
        <v>2018</v>
      </c>
      <c r="B66" s="13">
        <v>1</v>
      </c>
      <c r="C66" s="22">
        <v>3580</v>
      </c>
      <c r="D66" s="18">
        <v>14950</v>
      </c>
      <c r="E66" s="2">
        <v>65</v>
      </c>
      <c r="F66" s="2">
        <f t="shared" si="0"/>
        <v>1</v>
      </c>
      <c r="G66" s="2">
        <f t="shared" si="1"/>
        <v>0</v>
      </c>
      <c r="H66" s="2">
        <f t="shared" si="2"/>
        <v>0</v>
      </c>
      <c r="I66" s="67">
        <v>3433.8788</v>
      </c>
      <c r="J66" s="67">
        <f t="shared" si="3"/>
        <v>146.12120000000004</v>
      </c>
      <c r="K66" s="67"/>
      <c r="L66" s="67"/>
      <c r="M66" s="67"/>
      <c r="N66" s="62"/>
      <c r="O66" s="62"/>
      <c r="P66">
        <v>39</v>
      </c>
      <c r="Q66">
        <v>2098.3812316017325</v>
      </c>
      <c r="R66">
        <v>-280.38123160173245</v>
      </c>
      <c r="S66">
        <v>-0.67955891448757877</v>
      </c>
      <c r="T66"/>
      <c r="U66"/>
      <c r="V66"/>
      <c r="W66"/>
      <c r="X66"/>
    </row>
    <row r="67" spans="1:24" x14ac:dyDescent="0.25">
      <c r="A67" s="13"/>
      <c r="B67" s="13">
        <v>2</v>
      </c>
      <c r="C67" s="22">
        <v>3665</v>
      </c>
      <c r="D67" s="18"/>
      <c r="E67" s="2">
        <v>66</v>
      </c>
      <c r="F67" s="2">
        <f t="shared" ref="F67:F89" si="4">IF(B67=1,1,0)</f>
        <v>0</v>
      </c>
      <c r="G67" s="2">
        <f t="shared" ref="G67:G89" si="5">IF(B67=2,1,0)</f>
        <v>1</v>
      </c>
      <c r="H67" s="2">
        <f t="shared" ref="H67:H89" si="6">IF(B67=3,1,0)</f>
        <v>0</v>
      </c>
      <c r="I67" s="67">
        <v>3547.45928</v>
      </c>
      <c r="J67" s="67">
        <f t="shared" ref="J67:J85" si="7">C67-I67</f>
        <v>117.54071999999996</v>
      </c>
      <c r="K67" s="67"/>
      <c r="L67" s="67"/>
      <c r="M67" s="67"/>
      <c r="N67" s="62"/>
      <c r="O67" s="62"/>
      <c r="P67">
        <v>40</v>
      </c>
      <c r="Q67">
        <v>2073.0859935064941</v>
      </c>
      <c r="R67">
        <v>-345.08599350649411</v>
      </c>
      <c r="S67">
        <v>-0.83638359747718516</v>
      </c>
      <c r="T67"/>
      <c r="U67"/>
      <c r="V67"/>
      <c r="W67"/>
      <c r="X67"/>
    </row>
    <row r="68" spans="1:24" x14ac:dyDescent="0.25">
      <c r="A68" s="13"/>
      <c r="B68" s="13">
        <v>3</v>
      </c>
      <c r="C68" s="22">
        <v>3898</v>
      </c>
      <c r="D68" s="18"/>
      <c r="E68" s="2">
        <v>67</v>
      </c>
      <c r="F68" s="2">
        <f t="shared" si="4"/>
        <v>0</v>
      </c>
      <c r="G68" s="2">
        <f t="shared" si="5"/>
        <v>0</v>
      </c>
      <c r="H68" s="2">
        <f t="shared" si="6"/>
        <v>1</v>
      </c>
      <c r="I68" s="67">
        <v>3715.1592799999999</v>
      </c>
      <c r="J68" s="67">
        <f t="shared" si="7"/>
        <v>182.84072000000015</v>
      </c>
      <c r="K68" s="67"/>
      <c r="L68" s="67"/>
      <c r="M68" s="67"/>
      <c r="N68" s="62"/>
      <c r="O68" s="62"/>
      <c r="P68">
        <v>41</v>
      </c>
      <c r="Q68">
        <v>2048.0690476190475</v>
      </c>
      <c r="R68">
        <v>-290.06904761904752</v>
      </c>
      <c r="S68">
        <v>-0.70303923697162252</v>
      </c>
      <c r="T68"/>
      <c r="U68"/>
      <c r="V68"/>
      <c r="W68"/>
      <c r="X68"/>
    </row>
    <row r="69" spans="1:24" x14ac:dyDescent="0.25">
      <c r="A69" s="13"/>
      <c r="B69" s="13">
        <v>4</v>
      </c>
      <c r="C69" s="22">
        <f>D66-SUM(C66:C68)</f>
        <v>3807</v>
      </c>
      <c r="D69" s="18"/>
      <c r="E69" s="2">
        <v>68</v>
      </c>
      <c r="F69" s="2">
        <f t="shared" si="4"/>
        <v>0</v>
      </c>
      <c r="G69" s="2">
        <f t="shared" si="5"/>
        <v>0</v>
      </c>
      <c r="H69" s="2">
        <f t="shared" si="6"/>
        <v>0</v>
      </c>
      <c r="I69" s="67">
        <v>3689.8640399999999</v>
      </c>
      <c r="J69" s="67">
        <f t="shared" si="7"/>
        <v>117.13596000000007</v>
      </c>
      <c r="K69" s="67"/>
      <c r="L69" s="67"/>
      <c r="M69" s="67"/>
      <c r="N69" s="62"/>
      <c r="O69" s="62"/>
      <c r="P69">
        <v>42</v>
      </c>
      <c r="Q69">
        <v>2161.6495238095245</v>
      </c>
      <c r="R69">
        <v>-341.64952380952445</v>
      </c>
      <c r="S69">
        <v>-0.82805463906723242</v>
      </c>
      <c r="T69"/>
      <c r="U69"/>
      <c r="V69"/>
      <c r="W69"/>
      <c r="X69"/>
    </row>
    <row r="70" spans="1:24" x14ac:dyDescent="0.25">
      <c r="A70" s="14">
        <v>2019</v>
      </c>
      <c r="B70" s="12">
        <v>1</v>
      </c>
      <c r="C70" s="23">
        <v>3889</v>
      </c>
      <c r="D70" s="21">
        <v>16863</v>
      </c>
      <c r="E70" s="2">
        <v>69</v>
      </c>
      <c r="F70" s="2">
        <f t="shared" si="4"/>
        <v>1</v>
      </c>
      <c r="G70" s="2">
        <f t="shared" si="5"/>
        <v>0</v>
      </c>
      <c r="H70" s="2">
        <f t="shared" si="6"/>
        <v>0</v>
      </c>
      <c r="I70" s="67">
        <v>3664.8470900000002</v>
      </c>
      <c r="J70" s="67">
        <f t="shared" si="7"/>
        <v>224.15290999999979</v>
      </c>
      <c r="K70" s="67"/>
      <c r="L70" s="67"/>
      <c r="M70" s="67"/>
      <c r="N70" s="62"/>
      <c r="O70" s="62"/>
      <c r="P70">
        <v>43</v>
      </c>
      <c r="Q70">
        <v>2329.3495238095243</v>
      </c>
      <c r="R70">
        <v>-411.34952380952427</v>
      </c>
      <c r="S70">
        <v>-0.99698626144866231</v>
      </c>
      <c r="T70"/>
      <c r="U70"/>
      <c r="V70"/>
      <c r="W70"/>
      <c r="X70"/>
    </row>
    <row r="71" spans="1:24" x14ac:dyDescent="0.25">
      <c r="A71" s="14"/>
      <c r="B71" s="12">
        <v>2</v>
      </c>
      <c r="C71" s="23">
        <v>4113</v>
      </c>
      <c r="D71" s="21"/>
      <c r="E71" s="2">
        <v>70</v>
      </c>
      <c r="F71" s="2">
        <f t="shared" si="4"/>
        <v>0</v>
      </c>
      <c r="G71" s="2">
        <f t="shared" si="5"/>
        <v>1</v>
      </c>
      <c r="H71" s="2">
        <f t="shared" si="6"/>
        <v>0</v>
      </c>
      <c r="I71" s="67">
        <v>3778.4275699999998</v>
      </c>
      <c r="J71" s="67">
        <f t="shared" si="7"/>
        <v>334.57243000000017</v>
      </c>
      <c r="K71" s="67"/>
      <c r="L71" s="67"/>
      <c r="M71" s="67"/>
      <c r="N71" s="62"/>
      <c r="O71" s="62"/>
      <c r="P71">
        <v>44</v>
      </c>
      <c r="Q71">
        <v>2304.0542857142864</v>
      </c>
      <c r="R71">
        <v>-409.05428571428638</v>
      </c>
      <c r="S71">
        <v>-0.99142330168997939</v>
      </c>
      <c r="T71"/>
      <c r="U71"/>
      <c r="V71"/>
      <c r="W71"/>
      <c r="X71"/>
    </row>
    <row r="72" spans="1:24" x14ac:dyDescent="0.25">
      <c r="A72" s="14"/>
      <c r="B72" s="12">
        <v>3</v>
      </c>
      <c r="C72" s="23">
        <v>4467</v>
      </c>
      <c r="D72" s="21"/>
      <c r="E72" s="2">
        <v>71</v>
      </c>
      <c r="F72" s="2">
        <f t="shared" si="4"/>
        <v>0</v>
      </c>
      <c r="G72" s="2">
        <f t="shared" si="5"/>
        <v>0</v>
      </c>
      <c r="H72" s="2">
        <f t="shared" si="6"/>
        <v>1</v>
      </c>
      <c r="I72" s="67">
        <v>3946.1275700000001</v>
      </c>
      <c r="J72" s="67">
        <f t="shared" si="7"/>
        <v>520.87242999999989</v>
      </c>
      <c r="K72" s="67"/>
      <c r="L72" s="67"/>
      <c r="M72" s="67"/>
      <c r="N72" s="62"/>
      <c r="O72" s="62"/>
      <c r="P72">
        <v>45</v>
      </c>
      <c r="Q72">
        <v>2279.0373398268398</v>
      </c>
      <c r="R72">
        <v>-373.0373398268398</v>
      </c>
      <c r="S72">
        <v>-0.90412916823243938</v>
      </c>
      <c r="T72"/>
      <c r="U72"/>
      <c r="V72"/>
      <c r="W72"/>
      <c r="X72"/>
    </row>
    <row r="73" spans="1:24" x14ac:dyDescent="0.25">
      <c r="A73" s="14"/>
      <c r="B73" s="12">
        <v>4</v>
      </c>
      <c r="C73" s="23">
        <v>4414</v>
      </c>
      <c r="D73" s="21"/>
      <c r="E73" s="2">
        <v>72</v>
      </c>
      <c r="F73" s="2">
        <f t="shared" si="4"/>
        <v>0</v>
      </c>
      <c r="G73" s="2">
        <f t="shared" si="5"/>
        <v>0</v>
      </c>
      <c r="H73" s="2">
        <f t="shared" si="6"/>
        <v>0</v>
      </c>
      <c r="I73" s="67">
        <v>3920.8323300000002</v>
      </c>
      <c r="J73" s="67">
        <f t="shared" si="7"/>
        <v>493.16766999999982</v>
      </c>
      <c r="K73" s="67"/>
      <c r="L73" s="67"/>
      <c r="M73" s="67"/>
      <c r="N73" s="62"/>
      <c r="O73" s="62"/>
      <c r="P73">
        <v>46</v>
      </c>
      <c r="Q73">
        <v>2392.6178160173167</v>
      </c>
      <c r="R73">
        <v>-296.61781601731673</v>
      </c>
      <c r="S73">
        <v>-0.71891146179400212</v>
      </c>
      <c r="T73"/>
      <c r="U73"/>
      <c r="V73"/>
      <c r="W73"/>
      <c r="X73"/>
    </row>
    <row r="74" spans="1:24" x14ac:dyDescent="0.25">
      <c r="A74" s="13">
        <v>2020</v>
      </c>
      <c r="B74" s="11">
        <v>1</v>
      </c>
      <c r="C74" s="22">
        <v>4009</v>
      </c>
      <c r="D74" s="18">
        <v>15301</v>
      </c>
      <c r="E74" s="2">
        <v>73</v>
      </c>
      <c r="F74" s="2">
        <f t="shared" si="4"/>
        <v>1</v>
      </c>
      <c r="G74" s="2">
        <f t="shared" si="5"/>
        <v>0</v>
      </c>
      <c r="H74" s="2">
        <f t="shared" si="6"/>
        <v>0</v>
      </c>
      <c r="I74" s="67">
        <v>3895.8153900000002</v>
      </c>
      <c r="J74" s="67">
        <f t="shared" si="7"/>
        <v>113.18460999999979</v>
      </c>
      <c r="K74" s="67"/>
      <c r="L74" s="67"/>
      <c r="M74" s="67"/>
      <c r="N74" s="62"/>
      <c r="O74" s="62"/>
      <c r="P74">
        <v>47</v>
      </c>
      <c r="Q74">
        <v>2560.3178160173165</v>
      </c>
      <c r="R74">
        <v>-342.31781601731655</v>
      </c>
      <c r="S74">
        <v>-0.82967437632529817</v>
      </c>
      <c r="T74"/>
      <c r="U74"/>
      <c r="V74"/>
      <c r="W74"/>
      <c r="X74"/>
    </row>
    <row r="75" spans="1:24" x14ac:dyDescent="0.25">
      <c r="A75" s="13"/>
      <c r="B75" s="11">
        <v>2</v>
      </c>
      <c r="C75" s="22">
        <v>3335</v>
      </c>
      <c r="D75" s="18"/>
      <c r="E75" s="2">
        <v>74</v>
      </c>
      <c r="F75" s="2">
        <f t="shared" si="4"/>
        <v>0</v>
      </c>
      <c r="G75" s="2">
        <f t="shared" si="5"/>
        <v>1</v>
      </c>
      <c r="H75" s="2">
        <f t="shared" si="6"/>
        <v>0</v>
      </c>
      <c r="I75" s="67">
        <v>4009.3958600000001</v>
      </c>
      <c r="J75" s="67">
        <f t="shared" si="7"/>
        <v>-674.39586000000008</v>
      </c>
      <c r="K75" s="67"/>
      <c r="L75" s="67"/>
      <c r="M75" s="67"/>
      <c r="N75" s="62"/>
      <c r="O75" s="62"/>
      <c r="P75">
        <v>48</v>
      </c>
      <c r="Q75">
        <v>2535.0225779220782</v>
      </c>
      <c r="R75">
        <v>-409.0225779220782</v>
      </c>
      <c r="S75">
        <v>-0.99134645163574897</v>
      </c>
      <c r="T75"/>
      <c r="U75"/>
      <c r="V75"/>
      <c r="W75"/>
      <c r="X75"/>
    </row>
    <row r="76" spans="1:24" x14ac:dyDescent="0.25">
      <c r="A76" s="13"/>
      <c r="B76" s="11">
        <v>3</v>
      </c>
      <c r="C76" s="22">
        <v>3837</v>
      </c>
      <c r="D76" s="18"/>
      <c r="E76" s="2">
        <v>75</v>
      </c>
      <c r="F76" s="2">
        <f t="shared" si="4"/>
        <v>0</v>
      </c>
      <c r="G76" s="2">
        <f t="shared" si="5"/>
        <v>0</v>
      </c>
      <c r="H76" s="2">
        <f t="shared" si="6"/>
        <v>1</v>
      </c>
      <c r="I76" s="67">
        <v>4177.0958600000004</v>
      </c>
      <c r="J76" s="67">
        <f t="shared" si="7"/>
        <v>-340.09586000000036</v>
      </c>
      <c r="K76" s="67"/>
      <c r="L76" s="67"/>
      <c r="M76" s="67"/>
      <c r="N76" s="62"/>
      <c r="O76" s="62"/>
      <c r="P76">
        <v>49</v>
      </c>
      <c r="Q76">
        <v>2510.0056320346321</v>
      </c>
      <c r="R76">
        <v>-333.00563203463207</v>
      </c>
      <c r="S76">
        <v>-0.80710447176132027</v>
      </c>
      <c r="T76"/>
      <c r="U76"/>
      <c r="V76"/>
      <c r="W76"/>
      <c r="X76"/>
    </row>
    <row r="77" spans="1:24" x14ac:dyDescent="0.25">
      <c r="A77" s="13"/>
      <c r="B77" s="11">
        <v>4</v>
      </c>
      <c r="C77" s="22">
        <f>D74-SUM(C74:C76)</f>
        <v>4120</v>
      </c>
      <c r="D77" s="18"/>
      <c r="E77" s="2">
        <v>76</v>
      </c>
      <c r="F77" s="2">
        <f t="shared" si="4"/>
        <v>0</v>
      </c>
      <c r="G77" s="2">
        <f t="shared" si="5"/>
        <v>0</v>
      </c>
      <c r="H77" s="2">
        <f t="shared" si="6"/>
        <v>0</v>
      </c>
      <c r="I77" s="67">
        <v>4151.80062</v>
      </c>
      <c r="J77" s="67">
        <f t="shared" si="7"/>
        <v>-31.800619999999981</v>
      </c>
      <c r="K77" s="67"/>
      <c r="L77" s="67"/>
      <c r="M77" s="67"/>
      <c r="N77" s="62"/>
      <c r="O77" s="62"/>
      <c r="P77">
        <v>50</v>
      </c>
      <c r="Q77">
        <v>2623.586108225109</v>
      </c>
      <c r="R77">
        <v>-246.586108225109</v>
      </c>
      <c r="S77">
        <v>-0.5976498037186605</v>
      </c>
      <c r="T77"/>
      <c r="U77"/>
      <c r="V77"/>
      <c r="W77"/>
      <c r="X77"/>
    </row>
    <row r="78" spans="1:24" x14ac:dyDescent="0.25">
      <c r="A78" s="14">
        <v>2021</v>
      </c>
      <c r="B78" s="12">
        <v>1</v>
      </c>
      <c r="C78" s="23">
        <v>4155</v>
      </c>
      <c r="D78" s="21">
        <v>18884</v>
      </c>
      <c r="E78" s="2">
        <v>77</v>
      </c>
      <c r="F78" s="2">
        <f t="shared" si="4"/>
        <v>1</v>
      </c>
      <c r="G78" s="2">
        <f t="shared" si="5"/>
        <v>0</v>
      </c>
      <c r="H78" s="2">
        <f t="shared" si="6"/>
        <v>0</v>
      </c>
      <c r="I78" s="67">
        <v>4126.7836799999995</v>
      </c>
      <c r="J78" s="67">
        <f t="shared" si="7"/>
        <v>28.216320000000451</v>
      </c>
      <c r="K78" s="67"/>
      <c r="L78" s="67"/>
      <c r="M78" s="67"/>
      <c r="N78" s="62"/>
      <c r="O78" s="62"/>
      <c r="P78">
        <v>51</v>
      </c>
      <c r="Q78">
        <v>2791.2861082251088</v>
      </c>
      <c r="R78">
        <v>-288.28610822510882</v>
      </c>
      <c r="S78">
        <v>-0.69871793360826773</v>
      </c>
      <c r="T78"/>
      <c r="U78"/>
      <c r="V78"/>
      <c r="W78"/>
      <c r="X78"/>
    </row>
    <row r="79" spans="1:24" x14ac:dyDescent="0.25">
      <c r="A79" s="14"/>
      <c r="B79" s="12">
        <v>2</v>
      </c>
      <c r="C79" s="23">
        <v>4528</v>
      </c>
      <c r="D79" s="21"/>
      <c r="E79" s="2">
        <v>78</v>
      </c>
      <c r="F79" s="2">
        <f t="shared" si="4"/>
        <v>0</v>
      </c>
      <c r="G79" s="2">
        <f t="shared" si="5"/>
        <v>1</v>
      </c>
      <c r="H79" s="2">
        <f t="shared" si="6"/>
        <v>0</v>
      </c>
      <c r="I79" s="67">
        <v>4240.3641500000003</v>
      </c>
      <c r="J79" s="67">
        <f t="shared" si="7"/>
        <v>287.63584999999966</v>
      </c>
      <c r="K79" s="67"/>
      <c r="L79" s="67"/>
      <c r="M79" s="67"/>
      <c r="N79" s="62"/>
      <c r="O79" s="62"/>
      <c r="P79">
        <v>52</v>
      </c>
      <c r="Q79">
        <v>2765.9908701298705</v>
      </c>
      <c r="R79">
        <v>-349.99087012987047</v>
      </c>
      <c r="S79">
        <v>-0.84827152811660722</v>
      </c>
      <c r="T79"/>
      <c r="U79"/>
      <c r="V79"/>
      <c r="W79"/>
      <c r="X79"/>
    </row>
    <row r="80" spans="1:24" x14ac:dyDescent="0.25">
      <c r="A80" s="14"/>
      <c r="B80" s="12">
        <v>3</v>
      </c>
      <c r="C80" s="23">
        <v>4985</v>
      </c>
      <c r="D80" s="21"/>
      <c r="E80" s="2">
        <v>79</v>
      </c>
      <c r="F80" s="2">
        <f t="shared" si="4"/>
        <v>0</v>
      </c>
      <c r="G80" s="2">
        <f t="shared" si="5"/>
        <v>0</v>
      </c>
      <c r="H80" s="2">
        <f t="shared" si="6"/>
        <v>1</v>
      </c>
      <c r="I80" s="67">
        <v>4408.0641500000002</v>
      </c>
      <c r="J80" s="67">
        <f t="shared" si="7"/>
        <v>576.93584999999985</v>
      </c>
      <c r="K80" s="67"/>
      <c r="L80" s="67"/>
      <c r="M80" s="67"/>
      <c r="N80" s="62"/>
      <c r="O80" s="62"/>
      <c r="P80">
        <v>53</v>
      </c>
      <c r="Q80">
        <v>2740.9739242424243</v>
      </c>
      <c r="R80">
        <v>-510.97392424242435</v>
      </c>
      <c r="S80">
        <v>-1.2384455382622503</v>
      </c>
      <c r="T80"/>
      <c r="U80"/>
      <c r="V80"/>
      <c r="W80"/>
      <c r="X80"/>
    </row>
    <row r="81" spans="1:24" x14ac:dyDescent="0.25">
      <c r="A81" s="14"/>
      <c r="B81" s="12">
        <v>4</v>
      </c>
      <c r="C81" s="23">
        <f>D78-SUM(C78:C80)</f>
        <v>5216</v>
      </c>
      <c r="D81" s="21"/>
      <c r="E81" s="2">
        <v>80</v>
      </c>
      <c r="F81" s="2">
        <f t="shared" si="4"/>
        <v>0</v>
      </c>
      <c r="G81" s="2">
        <f t="shared" si="5"/>
        <v>0</v>
      </c>
      <c r="H81" s="2">
        <f t="shared" si="6"/>
        <v>0</v>
      </c>
      <c r="I81" s="67">
        <v>4382.7689200000004</v>
      </c>
      <c r="J81" s="67">
        <f t="shared" si="7"/>
        <v>833.23107999999957</v>
      </c>
      <c r="K81" s="67"/>
      <c r="L81" s="67"/>
      <c r="M81" s="67"/>
      <c r="N81" s="62"/>
      <c r="O81" s="62"/>
      <c r="P81">
        <v>54</v>
      </c>
      <c r="Q81">
        <v>2854.5544004329013</v>
      </c>
      <c r="R81">
        <v>-464.55440043290128</v>
      </c>
      <c r="S81">
        <v>-1.1259387166364803</v>
      </c>
      <c r="T81"/>
      <c r="U81"/>
      <c r="V81"/>
      <c r="W81"/>
      <c r="X81"/>
    </row>
    <row r="82" spans="1:24" x14ac:dyDescent="0.25">
      <c r="A82" s="13">
        <v>2022</v>
      </c>
      <c r="B82" s="11">
        <v>1</v>
      </c>
      <c r="C82" s="22">
        <v>5167</v>
      </c>
      <c r="D82" s="18">
        <v>22237</v>
      </c>
      <c r="E82" s="2">
        <v>81</v>
      </c>
      <c r="F82" s="2">
        <f t="shared" si="4"/>
        <v>1</v>
      </c>
      <c r="G82" s="2">
        <f t="shared" si="5"/>
        <v>0</v>
      </c>
      <c r="H82" s="2">
        <f t="shared" si="6"/>
        <v>0</v>
      </c>
      <c r="I82" s="67">
        <v>4357.7519700000003</v>
      </c>
      <c r="J82" s="67">
        <f t="shared" si="7"/>
        <v>809.24802999999974</v>
      </c>
      <c r="K82" s="67"/>
      <c r="L82" s="67"/>
      <c r="M82" s="67"/>
      <c r="N82" s="62"/>
      <c r="O82" s="62"/>
      <c r="P82">
        <v>55</v>
      </c>
      <c r="Q82">
        <v>3022.2544004329011</v>
      </c>
      <c r="R82">
        <v>-492.25440043290109</v>
      </c>
      <c r="S82">
        <v>-1.193075100280176</v>
      </c>
      <c r="T82"/>
      <c r="U82"/>
      <c r="V82"/>
      <c r="W82"/>
      <c r="X82"/>
    </row>
    <row r="83" spans="1:24" x14ac:dyDescent="0.25">
      <c r="A83" s="13"/>
      <c r="B83" s="11">
        <v>2</v>
      </c>
      <c r="C83" s="22">
        <v>5497</v>
      </c>
      <c r="D83" s="18"/>
      <c r="E83" s="2">
        <v>82</v>
      </c>
      <c r="F83" s="2">
        <f t="shared" si="4"/>
        <v>0</v>
      </c>
      <c r="G83" s="2">
        <f t="shared" si="5"/>
        <v>1</v>
      </c>
      <c r="H83" s="2">
        <f t="shared" si="6"/>
        <v>0</v>
      </c>
      <c r="I83" s="67">
        <v>4471.3324499999999</v>
      </c>
      <c r="J83" s="67">
        <f t="shared" si="7"/>
        <v>1025.6675500000001</v>
      </c>
      <c r="K83" s="67"/>
      <c r="L83" s="67"/>
      <c r="M83" s="67"/>
      <c r="N83" s="62"/>
      <c r="O83" s="62"/>
      <c r="P83">
        <v>56</v>
      </c>
      <c r="Q83">
        <v>2996.9591623376627</v>
      </c>
      <c r="R83">
        <v>-479.95916233766275</v>
      </c>
      <c r="S83">
        <v>-1.1632751789172695</v>
      </c>
      <c r="T83"/>
      <c r="U83"/>
      <c r="V83"/>
      <c r="W83"/>
      <c r="X83"/>
    </row>
    <row r="84" spans="1:24" x14ac:dyDescent="0.25">
      <c r="A84" s="13"/>
      <c r="B84" s="11">
        <v>3</v>
      </c>
      <c r="C84" s="22">
        <v>5756</v>
      </c>
      <c r="D84" s="18"/>
      <c r="E84" s="2">
        <v>83</v>
      </c>
      <c r="F84" s="2">
        <f t="shared" si="4"/>
        <v>0</v>
      </c>
      <c r="G84" s="2">
        <f t="shared" si="5"/>
        <v>0</v>
      </c>
      <c r="H84" s="2">
        <f t="shared" si="6"/>
        <v>1</v>
      </c>
      <c r="I84" s="67">
        <v>4639.0324499999997</v>
      </c>
      <c r="J84" s="67">
        <f t="shared" si="7"/>
        <v>1116.9675500000003</v>
      </c>
      <c r="K84" s="67"/>
      <c r="L84" s="67"/>
      <c r="M84" s="67"/>
      <c r="N84" s="62"/>
      <c r="O84" s="62"/>
      <c r="P84">
        <v>57</v>
      </c>
      <c r="Q84">
        <v>2971.9422164502162</v>
      </c>
      <c r="R84">
        <v>-525.94221645021616</v>
      </c>
      <c r="S84">
        <v>-1.2747241306143535</v>
      </c>
      <c r="T84"/>
      <c r="U84"/>
      <c r="V84"/>
      <c r="W84"/>
      <c r="X84"/>
    </row>
    <row r="85" spans="1:24" x14ac:dyDescent="0.25">
      <c r="A85" s="13"/>
      <c r="B85" s="11">
        <v>4</v>
      </c>
      <c r="C85" s="22">
        <f>D82-SUM(C82:C84)</f>
        <v>5817</v>
      </c>
      <c r="D85" s="18"/>
      <c r="E85" s="2">
        <v>84</v>
      </c>
      <c r="F85" s="2">
        <f t="shared" si="4"/>
        <v>0</v>
      </c>
      <c r="G85" s="2">
        <f t="shared" si="5"/>
        <v>0</v>
      </c>
      <c r="H85" s="2">
        <f t="shared" si="6"/>
        <v>0</v>
      </c>
      <c r="I85" s="67">
        <v>4613.7372100000002</v>
      </c>
      <c r="J85" s="67">
        <f t="shared" si="7"/>
        <v>1203.2627899999998</v>
      </c>
      <c r="K85" s="67"/>
      <c r="L85" s="67"/>
      <c r="M85" s="67"/>
      <c r="N85" s="62"/>
      <c r="O85" s="62"/>
      <c r="P85">
        <v>58</v>
      </c>
      <c r="Q85">
        <v>3085.5226926406935</v>
      </c>
      <c r="R85">
        <v>-391.52269264069355</v>
      </c>
      <c r="S85">
        <v>-0.94893204687142718</v>
      </c>
      <c r="T85"/>
      <c r="U85"/>
      <c r="V85"/>
      <c r="W85"/>
      <c r="X85"/>
    </row>
    <row r="86" spans="1:24" x14ac:dyDescent="0.25">
      <c r="A86" s="63">
        <v>2023</v>
      </c>
      <c r="B86" s="64">
        <v>1</v>
      </c>
      <c r="C86" s="65"/>
      <c r="D86" s="68"/>
      <c r="E86" s="70">
        <v>85</v>
      </c>
      <c r="F86" s="70">
        <f t="shared" si="4"/>
        <v>1</v>
      </c>
      <c r="G86" s="70">
        <f t="shared" si="5"/>
        <v>0</v>
      </c>
      <c r="H86" s="70">
        <f t="shared" si="6"/>
        <v>0</v>
      </c>
      <c r="I86" s="71">
        <f>$A$93+SUMPRODUCT(E86:H86,$B$93:$E$93)</f>
        <v>4588.7202619047612</v>
      </c>
      <c r="J86" s="67"/>
      <c r="P86">
        <v>59</v>
      </c>
      <c r="Q86">
        <v>3253.2226926406934</v>
      </c>
      <c r="R86">
        <v>-373.22269264069337</v>
      </c>
      <c r="S86">
        <v>-0.9045784071356997</v>
      </c>
      <c r="T86"/>
      <c r="U86"/>
      <c r="V86"/>
      <c r="W86"/>
      <c r="X86"/>
    </row>
    <row r="87" spans="1:24" x14ac:dyDescent="0.25">
      <c r="A87" s="43"/>
      <c r="B87" s="44">
        <v>2</v>
      </c>
      <c r="C87" s="43"/>
      <c r="D87" s="69"/>
      <c r="E87" s="70">
        <v>86</v>
      </c>
      <c r="F87" s="70">
        <f t="shared" si="4"/>
        <v>0</v>
      </c>
      <c r="G87" s="70">
        <f t="shared" si="5"/>
        <v>1</v>
      </c>
      <c r="H87" s="70">
        <f t="shared" si="6"/>
        <v>0</v>
      </c>
      <c r="I87" s="71">
        <f t="shared" ref="I87:I89" si="8">$A$93+SUMPRODUCT(E87:H87,$B$93:$E$93)</f>
        <v>4702.3007380952386</v>
      </c>
      <c r="J87" s="67"/>
      <c r="P87">
        <v>60</v>
      </c>
      <c r="Q87">
        <v>3227.927454545455</v>
      </c>
      <c r="R87">
        <v>-471.92745454545502</v>
      </c>
      <c r="S87">
        <v>-1.1438087595796622</v>
      </c>
      <c r="T87"/>
      <c r="U87"/>
      <c r="V87"/>
      <c r="W87"/>
      <c r="X87"/>
    </row>
    <row r="88" spans="1:24" x14ac:dyDescent="0.25">
      <c r="A88" s="43"/>
      <c r="B88" s="44">
        <v>3</v>
      </c>
      <c r="C88" s="43"/>
      <c r="D88" s="69"/>
      <c r="E88" s="70">
        <v>87</v>
      </c>
      <c r="F88" s="70">
        <f t="shared" si="4"/>
        <v>0</v>
      </c>
      <c r="G88" s="70">
        <f t="shared" si="5"/>
        <v>0</v>
      </c>
      <c r="H88" s="70">
        <f t="shared" si="6"/>
        <v>1</v>
      </c>
      <c r="I88" s="71">
        <f t="shared" si="8"/>
        <v>4870.0007380952393</v>
      </c>
      <c r="J88" s="67"/>
      <c r="P88">
        <v>61</v>
      </c>
      <c r="Q88">
        <v>3202.9105086580084</v>
      </c>
      <c r="R88">
        <v>-468.91050865800844</v>
      </c>
      <c r="S88">
        <v>-1.1364965994160563</v>
      </c>
      <c r="T88"/>
      <c r="U88"/>
      <c r="V88"/>
      <c r="W88"/>
      <c r="X88"/>
    </row>
    <row r="89" spans="1:24" x14ac:dyDescent="0.25">
      <c r="A89" s="43"/>
      <c r="B89" s="44">
        <v>4</v>
      </c>
      <c r="C89" s="43"/>
      <c r="D89" s="69"/>
      <c r="E89" s="70">
        <v>88</v>
      </c>
      <c r="F89" s="70">
        <f t="shared" si="4"/>
        <v>0</v>
      </c>
      <c r="G89" s="70">
        <f t="shared" si="5"/>
        <v>0</v>
      </c>
      <c r="H89" s="70">
        <f t="shared" si="6"/>
        <v>0</v>
      </c>
      <c r="I89" s="71">
        <f t="shared" si="8"/>
        <v>4844.7055000000009</v>
      </c>
      <c r="J89" s="67"/>
      <c r="P89">
        <v>62</v>
      </c>
      <c r="Q89">
        <v>3316.4909848484858</v>
      </c>
      <c r="R89">
        <v>-263.49098484848582</v>
      </c>
      <c r="S89">
        <v>-0.6386220882831507</v>
      </c>
      <c r="T89"/>
      <c r="U89"/>
      <c r="V89"/>
      <c r="W89"/>
      <c r="X89"/>
    </row>
    <row r="90" spans="1:24" x14ac:dyDescent="0.25">
      <c r="P90">
        <v>63</v>
      </c>
      <c r="Q90">
        <v>3484.1909848484856</v>
      </c>
      <c r="R90">
        <v>-86.190984848485641</v>
      </c>
      <c r="S90">
        <v>-0.20890075904028643</v>
      </c>
      <c r="T90"/>
      <c r="U90"/>
      <c r="V90"/>
      <c r="W90"/>
      <c r="X90"/>
    </row>
    <row r="91" spans="1:24" x14ac:dyDescent="0.25">
      <c r="P91">
        <v>64</v>
      </c>
      <c r="Q91">
        <v>3458.8957467532473</v>
      </c>
      <c r="R91">
        <v>-146.89574675324729</v>
      </c>
      <c r="S91">
        <v>-0.35603065738820378</v>
      </c>
      <c r="T91"/>
      <c r="U91"/>
      <c r="V91"/>
      <c r="W91"/>
      <c r="X91"/>
    </row>
    <row r="92" spans="1:24" ht="20" thickBot="1" x14ac:dyDescent="0.3">
      <c r="A92" s="60" t="s">
        <v>22</v>
      </c>
      <c r="B92" s="60" t="s">
        <v>10</v>
      </c>
      <c r="C92" s="60" t="s">
        <v>42</v>
      </c>
      <c r="D92" s="60" t="s">
        <v>43</v>
      </c>
      <c r="E92" s="61" t="s">
        <v>44</v>
      </c>
      <c r="P92">
        <v>65</v>
      </c>
      <c r="Q92">
        <v>3433.8788008658007</v>
      </c>
      <c r="R92">
        <v>146.12119913419929</v>
      </c>
      <c r="S92">
        <v>0.35415338929785289</v>
      </c>
      <c r="T92"/>
      <c r="U92"/>
      <c r="V92"/>
      <c r="W92"/>
      <c r="X92"/>
    </row>
    <row r="93" spans="1:24" ht="20" thickBot="1" x14ac:dyDescent="0.3">
      <c r="A93" s="60">
        <v>-236.59692857142821</v>
      </c>
      <c r="B93" s="60">
        <v>57.742073051948054</v>
      </c>
      <c r="C93" s="60">
        <v>-82.759018939394551</v>
      </c>
      <c r="D93" s="60">
        <v>-26.920615800865711</v>
      </c>
      <c r="E93" s="61">
        <v>83.037311147186117</v>
      </c>
      <c r="P93">
        <v>66</v>
      </c>
      <c r="Q93">
        <v>3547.4592770562776</v>
      </c>
      <c r="R93">
        <v>117.54072294372236</v>
      </c>
      <c r="S93">
        <v>0.28488299889195462</v>
      </c>
      <c r="T93"/>
      <c r="U93"/>
      <c r="V93"/>
      <c r="W93"/>
      <c r="X93"/>
    </row>
    <row r="94" spans="1:24" x14ac:dyDescent="0.25">
      <c r="P94">
        <v>67</v>
      </c>
      <c r="Q94">
        <v>3715.1592770562779</v>
      </c>
      <c r="R94">
        <v>182.84072294372208</v>
      </c>
      <c r="S94">
        <v>0.44315035816752646</v>
      </c>
      <c r="T94"/>
      <c r="U94"/>
      <c r="V94"/>
      <c r="W94"/>
      <c r="X94"/>
    </row>
    <row r="95" spans="1:24" x14ac:dyDescent="0.25">
      <c r="P95">
        <v>68</v>
      </c>
      <c r="Q95">
        <v>3689.8640389610396</v>
      </c>
      <c r="R95">
        <v>117.13596103896043</v>
      </c>
      <c r="S95">
        <v>0.28390197901749792</v>
      </c>
      <c r="T95"/>
      <c r="U95"/>
      <c r="V95"/>
      <c r="W95"/>
      <c r="X95"/>
    </row>
    <row r="96" spans="1:24" x14ac:dyDescent="0.25">
      <c r="P96">
        <v>69</v>
      </c>
      <c r="Q96">
        <v>3664.847093073593</v>
      </c>
      <c r="R96">
        <v>224.15290692640701</v>
      </c>
      <c r="S96">
        <v>0.54327853986501728</v>
      </c>
      <c r="T96"/>
      <c r="U96"/>
      <c r="V96"/>
      <c r="W96"/>
      <c r="X96"/>
    </row>
    <row r="97" spans="16:24" x14ac:dyDescent="0.25">
      <c r="P97">
        <v>70</v>
      </c>
      <c r="Q97">
        <v>3778.4275692640699</v>
      </c>
      <c r="R97">
        <v>334.57243073593008</v>
      </c>
      <c r="S97">
        <v>0.81090191575781079</v>
      </c>
      <c r="T97"/>
      <c r="U97"/>
      <c r="V97"/>
      <c r="W97"/>
      <c r="X97"/>
    </row>
    <row r="98" spans="16:24" x14ac:dyDescent="0.25">
      <c r="P98">
        <v>71</v>
      </c>
      <c r="Q98">
        <v>3946.1275692640702</v>
      </c>
      <c r="R98">
        <v>520.87243073592981</v>
      </c>
      <c r="S98">
        <v>1.2624365104444741</v>
      </c>
      <c r="T98"/>
      <c r="U98"/>
      <c r="V98"/>
      <c r="W98"/>
      <c r="X98"/>
    </row>
    <row r="99" spans="16:24" x14ac:dyDescent="0.25">
      <c r="P99">
        <v>72</v>
      </c>
      <c r="Q99">
        <v>3920.8323311688318</v>
      </c>
      <c r="R99">
        <v>493.16766883116816</v>
      </c>
      <c r="S99">
        <v>1.1952885853904909</v>
      </c>
      <c r="T99"/>
      <c r="U99"/>
      <c r="V99"/>
      <c r="W99"/>
      <c r="X99"/>
    </row>
    <row r="100" spans="16:24" x14ac:dyDescent="0.25">
      <c r="P100">
        <v>73</v>
      </c>
      <c r="Q100">
        <v>3895.8153852813853</v>
      </c>
      <c r="R100">
        <v>113.18461471861474</v>
      </c>
      <c r="S100">
        <v>0.27432511611237753</v>
      </c>
      <c r="T100"/>
      <c r="U100"/>
      <c r="V100"/>
      <c r="W100"/>
      <c r="X100"/>
    </row>
    <row r="101" spans="16:24" x14ac:dyDescent="0.25">
      <c r="P101">
        <v>74</v>
      </c>
      <c r="Q101">
        <v>4009.3958614718622</v>
      </c>
      <c r="R101">
        <v>-674.39586147186219</v>
      </c>
      <c r="S101">
        <v>-1.6345306600540037</v>
      </c>
      <c r="T101"/>
      <c r="U101"/>
      <c r="V101"/>
      <c r="W101"/>
      <c r="X101"/>
    </row>
    <row r="102" spans="16:24" x14ac:dyDescent="0.25">
      <c r="P102">
        <v>75</v>
      </c>
      <c r="Q102">
        <v>4177.095861471862</v>
      </c>
      <c r="R102">
        <v>-340.09586147186201</v>
      </c>
      <c r="S102">
        <v>-0.82428903362484729</v>
      </c>
      <c r="T102"/>
      <c r="U102"/>
      <c r="V102"/>
      <c r="W102"/>
      <c r="X102"/>
    </row>
    <row r="103" spans="16:24" x14ac:dyDescent="0.25">
      <c r="P103">
        <v>76</v>
      </c>
      <c r="Q103">
        <v>4151.8006233766237</v>
      </c>
      <c r="R103">
        <v>-31.800623376623662</v>
      </c>
      <c r="S103">
        <v>-7.7075048776956617E-2</v>
      </c>
      <c r="T103"/>
      <c r="U103"/>
      <c r="V103"/>
      <c r="W103"/>
      <c r="X103"/>
    </row>
    <row r="104" spans="16:24" x14ac:dyDescent="0.25">
      <c r="P104">
        <v>77</v>
      </c>
      <c r="Q104">
        <v>4126.7836774891766</v>
      </c>
      <c r="R104">
        <v>28.216322510823375</v>
      </c>
      <c r="S104">
        <v>6.8387792530718333E-2</v>
      </c>
      <c r="T104"/>
      <c r="U104"/>
      <c r="V104"/>
      <c r="W104"/>
      <c r="X104"/>
    </row>
    <row r="105" spans="16:24" x14ac:dyDescent="0.25">
      <c r="P105">
        <v>78</v>
      </c>
      <c r="Q105">
        <v>4240.3641536796549</v>
      </c>
      <c r="R105">
        <v>287.63584632034508</v>
      </c>
      <c r="S105">
        <v>0.69714189632642298</v>
      </c>
      <c r="T105"/>
      <c r="U105"/>
      <c r="V105"/>
      <c r="W105"/>
      <c r="X105"/>
    </row>
    <row r="106" spans="16:24" x14ac:dyDescent="0.25">
      <c r="P106">
        <v>79</v>
      </c>
      <c r="Q106">
        <v>4408.0641536796547</v>
      </c>
      <c r="R106">
        <v>576.93584632034526</v>
      </c>
      <c r="S106">
        <v>1.3983171955365785</v>
      </c>
      <c r="T106"/>
      <c r="U106"/>
      <c r="V106"/>
      <c r="W106"/>
      <c r="X106"/>
    </row>
    <row r="107" spans="16:24" x14ac:dyDescent="0.25">
      <c r="P107">
        <v>80</v>
      </c>
      <c r="Q107">
        <v>4382.7689155844164</v>
      </c>
      <c r="R107">
        <v>833.23108441558361</v>
      </c>
      <c r="S107">
        <v>2.0194989800425125</v>
      </c>
      <c r="T107"/>
      <c r="U107"/>
      <c r="V107"/>
      <c r="W107"/>
      <c r="X107"/>
    </row>
    <row r="108" spans="16:24" x14ac:dyDescent="0.25">
      <c r="P108">
        <v>81</v>
      </c>
      <c r="Q108">
        <v>4357.7519696969694</v>
      </c>
      <c r="R108">
        <v>809.24803030303065</v>
      </c>
      <c r="S108">
        <v>1.9613713438747189</v>
      </c>
      <c r="T108"/>
      <c r="U108"/>
      <c r="V108"/>
      <c r="W108"/>
      <c r="X108"/>
    </row>
    <row r="109" spans="16:24" x14ac:dyDescent="0.25">
      <c r="P109">
        <v>82</v>
      </c>
      <c r="Q109">
        <v>4471.3324458874467</v>
      </c>
      <c r="R109">
        <v>1025.6675541125533</v>
      </c>
      <c r="S109">
        <v>2.4859065127722695</v>
      </c>
      <c r="T109"/>
      <c r="U109"/>
      <c r="V109"/>
      <c r="W109"/>
      <c r="X109"/>
    </row>
    <row r="110" spans="16:24" x14ac:dyDescent="0.25">
      <c r="P110">
        <v>83</v>
      </c>
      <c r="Q110">
        <v>4639.0324458874466</v>
      </c>
      <c r="R110">
        <v>1116.9675541125534</v>
      </c>
      <c r="S110">
        <v>2.7071899722188206</v>
      </c>
      <c r="T110"/>
      <c r="U110"/>
      <c r="V110"/>
      <c r="W110"/>
      <c r="X110"/>
    </row>
    <row r="111" spans="16:24" ht="22" thickBot="1" x14ac:dyDescent="0.3">
      <c r="P111" s="35">
        <v>84</v>
      </c>
      <c r="Q111" s="35">
        <v>4613.7372077922082</v>
      </c>
      <c r="R111" s="35">
        <v>1203.2627922077918</v>
      </c>
      <c r="S111" s="35">
        <v>2.9163434094529732</v>
      </c>
      <c r="T111"/>
      <c r="U111"/>
      <c r="V111"/>
      <c r="W111"/>
      <c r="X111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Data</vt:lpstr>
      <vt:lpstr>MA(4)</vt:lpstr>
      <vt:lpstr>Simple ES</vt:lpstr>
      <vt:lpstr>Holt</vt:lpstr>
      <vt:lpstr>Winters Add</vt:lpstr>
      <vt:lpstr>Winter Multi</vt:lpstr>
      <vt:lpstr>Simple Regression</vt:lpstr>
      <vt:lpstr>Multi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Stanley</dc:creator>
  <cp:lastModifiedBy>Sharon Stanley</cp:lastModifiedBy>
  <dcterms:created xsi:type="dcterms:W3CDTF">2023-03-28T04:37:13Z</dcterms:created>
  <dcterms:modified xsi:type="dcterms:W3CDTF">2023-05-01T15:33:45Z</dcterms:modified>
</cp:coreProperties>
</file>