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drichvalue.xml" ContentType="application/vnd.ms-excel.rdrichvalue+xml"/>
  <Override PartName="/xl/richData/rdRichValueTypes.xml" ContentType="application/vnd.ms-excel.rdrichvaluetypes+xml"/>
  <Override PartName="/xl/richData/rdsupportingpropertybag.xml" ContentType="application/vnd.ms-excel.rdsupportingpropertybag+xml"/>
  <Override PartName="/xl/richData/rdsupportingpropertybagstructure.xml" ContentType="application/vnd.ms-excel.rdsupportingpropertybagstructure+xml"/>
  <Override PartName="/xl/richData/richStyles.xml" ContentType="application/vnd.ms-excel.richstyles+xml"/>
  <Override PartName="/xl/richData/rdrichvaluestructure.xml" ContentType="application/vnd.ms-excel.rdrichvaluestructur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E:\Trading_dashboard\"/>
    </mc:Choice>
  </mc:AlternateContent>
  <xr:revisionPtr revIDLastSave="0" documentId="13_ncr:1_{1481A1B5-2022-4D4D-A594-3AF8E3D6EC81}" xr6:coauthVersionLast="45" xr6:coauthVersionMax="45" xr10:uidLastSave="{00000000-0000-0000-0000-000000000000}"/>
  <bookViews>
    <workbookView xWindow="-120" yWindow="-120" windowWidth="29040" windowHeight="15840" xr2:uid="{4193EC2E-B129-4286-A59C-EA55637EFC8F}"/>
  </bookViews>
  <sheets>
    <sheet name="Quick Spread Sheet" sheetId="5" r:id="rId1"/>
    <sheet name="Single" sheetId="6" r:id="rId2"/>
    <sheet name="Closed Trades" sheetId="10" r:id="rId3"/>
    <sheet name="Adjustments" sheetId="9" r:id="rId4"/>
    <sheet name="Strategies" sheetId="1" r:id="rId5"/>
    <sheet name="My Options" sheetId="2" r:id="rId6"/>
    <sheet name="Questions" sheetId="3" r:id="rId7"/>
    <sheet name="Strategies OA" sheetId="4" r:id="rId8"/>
  </sheets>
  <definedNames>
    <definedName name="_xlnm._FilterDatabase" localSheetId="5" hidden="1">'My Options'!$F$2:$S$56</definedName>
    <definedName name="_xlnm._FilterDatabase" localSheetId="0" hidden="1">'Quick Spread Sheet'!$B$1:$AA$9</definedName>
    <definedName name="_xlnm._FilterDatabase" localSheetId="1" hidden="1">Single!$A$1:$Z$22</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4" i="5" l="1"/>
  <c r="Z12" i="5" l="1"/>
  <c r="Z14" i="5"/>
  <c r="Z16" i="5"/>
  <c r="Z20" i="5"/>
  <c r="Z23" i="5"/>
  <c r="Z10" i="5"/>
  <c r="R14" i="5"/>
  <c r="Q23" i="5" l="1"/>
  <c r="Q22" i="5"/>
  <c r="P2" i="5"/>
  <c r="O2" i="5"/>
  <c r="O17" i="5"/>
  <c r="H2" i="5"/>
  <c r="P23" i="6" l="1"/>
  <c r="R23" i="6" a="1"/>
  <c r="R23" i="6" s="1"/>
  <c r="N23" i="6"/>
  <c r="S23" i="6" l="1"/>
  <c r="H20" i="5"/>
  <c r="S20" i="5" a="1"/>
  <c r="S20" i="5" s="1"/>
  <c r="R20" i="5"/>
  <c r="P20" i="5"/>
  <c r="AA12" i="5"/>
  <c r="S13" i="5" a="1"/>
  <c r="S13" i="5" s="1"/>
  <c r="R13" i="5"/>
  <c r="P13" i="5"/>
  <c r="O13" i="5"/>
  <c r="H13" i="5"/>
  <c r="O23" i="5"/>
  <c r="Z3" i="5"/>
  <c r="Z4" i="5"/>
  <c r="Z5" i="5"/>
  <c r="Z6" i="5"/>
  <c r="Z7" i="5"/>
  <c r="Z8" i="5"/>
  <c r="Z9" i="5"/>
  <c r="Z2" i="5"/>
  <c r="O3" i="5"/>
  <c r="O4" i="5"/>
  <c r="O5" i="5"/>
  <c r="O6" i="5"/>
  <c r="O7" i="5"/>
  <c r="O8" i="5"/>
  <c r="O9" i="5"/>
  <c r="O10" i="5"/>
  <c r="AA10" i="5"/>
  <c r="S10" i="5" a="1"/>
  <c r="S10" i="5" s="1"/>
  <c r="U10" i="5" s="1"/>
  <c r="P10" i="5"/>
  <c r="R10" i="5"/>
  <c r="H10" i="5"/>
  <c r="Q3" i="10"/>
  <c r="H3" i="10"/>
  <c r="AA2" i="10"/>
  <c r="S2" i="10" a="1"/>
  <c r="S2" i="10" s="1"/>
  <c r="R2" i="10"/>
  <c r="P2" i="10"/>
  <c r="H2" i="10"/>
  <c r="N12" i="6"/>
  <c r="N13" i="6"/>
  <c r="N14" i="6"/>
  <c r="N11" i="6"/>
  <c r="R11" i="6" a="1"/>
  <c r="R11" i="6" s="1"/>
  <c r="R12" i="6" a="1"/>
  <c r="R12" i="6" s="1"/>
  <c r="R13" i="6" a="1"/>
  <c r="R13" i="6" s="1"/>
  <c r="R14" i="6" a="1"/>
  <c r="R14" i="6" s="1"/>
  <c r="R16" i="6" a="1"/>
  <c r="R16" i="6" s="1"/>
  <c r="R17" i="6" a="1"/>
  <c r="R17" i="6" s="1"/>
  <c r="R18" i="6" a="1"/>
  <c r="R18" i="6" s="1"/>
  <c r="R19" i="6" a="1"/>
  <c r="R19" i="6" s="1"/>
  <c r="R20" i="6" a="1"/>
  <c r="R20" i="6" s="1"/>
  <c r="R21" i="6" a="1"/>
  <c r="R21" i="6" s="1"/>
  <c r="R22" i="6" a="1"/>
  <c r="R22" i="6" s="1"/>
  <c r="R4" i="6" a="1"/>
  <c r="R4" i="6" s="1"/>
  <c r="R5" i="6" a="1"/>
  <c r="R5" i="6" s="1"/>
  <c r="R6" i="6" a="1"/>
  <c r="R6" i="6" s="1"/>
  <c r="R7" i="6" a="1"/>
  <c r="R7" i="6" s="1"/>
  <c r="R8" i="6" a="1"/>
  <c r="R8" i="6" s="1"/>
  <c r="R9" i="6" a="1"/>
  <c r="R9" i="6" s="1"/>
  <c r="R3" i="6" a="1"/>
  <c r="R3" i="6" s="1"/>
  <c r="N18" i="6"/>
  <c r="N19" i="6"/>
  <c r="N20" i="6"/>
  <c r="N21" i="6"/>
  <c r="N22" i="6"/>
  <c r="N17" i="6"/>
  <c r="N16" i="6"/>
  <c r="P7" i="5"/>
  <c r="Y2" i="9"/>
  <c r="X2" i="9"/>
  <c r="S2" i="9" a="1"/>
  <c r="S2" i="9" s="1"/>
  <c r="R2" i="9"/>
  <c r="P2" i="9"/>
  <c r="O2" i="9"/>
  <c r="H2" i="9"/>
  <c r="Y3" i="9"/>
  <c r="R3" i="9"/>
  <c r="P3" i="9"/>
  <c r="H3" i="9"/>
  <c r="S12" i="5" a="1"/>
  <c r="S12" i="5" s="1"/>
  <c r="R12" i="5"/>
  <c r="P12" i="5"/>
  <c r="O12" i="5"/>
  <c r="H12" i="5"/>
  <c r="S19" i="5" a="1"/>
  <c r="S19" i="5" s="1"/>
  <c r="R19" i="5"/>
  <c r="P19" i="5"/>
  <c r="O19" i="5"/>
  <c r="H19" i="5"/>
  <c r="U20" i="5" l="1"/>
  <c r="T13" i="5"/>
  <c r="U13" i="5"/>
  <c r="T10" i="5"/>
  <c r="U2" i="10"/>
  <c r="S16" i="6"/>
  <c r="S22" i="6"/>
  <c r="S21" i="6"/>
  <c r="S20" i="6"/>
  <c r="S19" i="6"/>
  <c r="S18" i="6"/>
  <c r="S17" i="6"/>
  <c r="U19" i="5"/>
  <c r="U2" i="9"/>
  <c r="T2" i="9"/>
  <c r="T19" i="5"/>
  <c r="U12" i="5"/>
  <c r="T12" i="5"/>
  <c r="AA4" i="5"/>
  <c r="AA9" i="5"/>
  <c r="R4" i="5"/>
  <c r="S4" i="5" a="1"/>
  <c r="S4" i="5" s="1"/>
  <c r="P4" i="5"/>
  <c r="R9" i="5"/>
  <c r="S9" i="5" a="1"/>
  <c r="S9" i="5" s="1"/>
  <c r="P9" i="5"/>
  <c r="H9" i="5"/>
  <c r="S23" i="5" a="1"/>
  <c r="S23" i="5" s="1"/>
  <c r="T23" i="5" s="1"/>
  <c r="P23" i="5"/>
  <c r="H23" i="5"/>
  <c r="P18" i="5"/>
  <c r="S18" i="5" a="1"/>
  <c r="S18" i="5" s="1"/>
  <c r="R18" i="5"/>
  <c r="H18" i="5"/>
  <c r="P22" i="5"/>
  <c r="O22" i="5"/>
  <c r="S22" i="5" a="1"/>
  <c r="S22" i="5" s="1"/>
  <c r="U22" i="5" s="1"/>
  <c r="R22" i="5"/>
  <c r="H22" i="5"/>
  <c r="S17" i="5" a="1"/>
  <c r="S17" i="5" s="1"/>
  <c r="P17" i="5"/>
  <c r="R17" i="5"/>
  <c r="H17" i="5"/>
  <c r="R16" i="5"/>
  <c r="S16" i="5" a="1"/>
  <c r="S16" i="5" s="1"/>
  <c r="U16" i="5" s="1"/>
  <c r="O16" i="5"/>
  <c r="H16" i="5"/>
  <c r="R15" i="5"/>
  <c r="P15" i="5"/>
  <c r="H15" i="5"/>
  <c r="S15" i="5" a="1"/>
  <c r="S15" i="5" s="1"/>
  <c r="S14" i="5" a="1"/>
  <c r="S14" i="5" s="1"/>
  <c r="O14" i="5"/>
  <c r="H14" i="5"/>
  <c r="S8" i="5" a="1"/>
  <c r="S8" i="5" s="1"/>
  <c r="P8" i="5"/>
  <c r="R8" i="5"/>
  <c r="AA8" i="5"/>
  <c r="H8" i="5"/>
  <c r="R7" i="5"/>
  <c r="AA7" i="5"/>
  <c r="H7" i="5"/>
  <c r="S7" i="5" a="1"/>
  <c r="S7" i="5" s="1"/>
  <c r="AA6" i="5"/>
  <c r="R6" i="5"/>
  <c r="P6" i="5"/>
  <c r="H6" i="5"/>
  <c r="S6" i="5" a="1"/>
  <c r="S6" i="5" s="1"/>
  <c r="AA5" i="5"/>
  <c r="R5" i="5"/>
  <c r="P5" i="5"/>
  <c r="H5" i="5"/>
  <c r="S5" i="5" a="1"/>
  <c r="S5" i="5" s="1"/>
  <c r="AA3" i="5"/>
  <c r="R3" i="5"/>
  <c r="P3" i="5"/>
  <c r="H3" i="5"/>
  <c r="S3" i="5" a="1"/>
  <c r="S3" i="5" s="1"/>
  <c r="AA2" i="5"/>
  <c r="S2" i="5" a="1"/>
  <c r="S2" i="5" s="1"/>
  <c r="R2" i="5"/>
  <c r="O18" i="2"/>
  <c r="O17" i="2"/>
  <c r="D17" i="2"/>
  <c r="D18" i="2"/>
  <c r="T4" i="5" l="1"/>
  <c r="U4" i="5"/>
  <c r="U9" i="5"/>
  <c r="T9" i="5"/>
  <c r="U5" i="5"/>
  <c r="U17" i="5"/>
  <c r="U15" i="5"/>
  <c r="T16" i="5"/>
  <c r="U18" i="5"/>
  <c r="T14" i="5"/>
  <c r="U2" i="5"/>
  <c r="U3" i="5"/>
  <c r="T6" i="5"/>
  <c r="T8" i="5"/>
  <c r="U6" i="5"/>
  <c r="U7" i="5"/>
  <c r="T7" i="5"/>
  <c r="U8" i="5"/>
  <c r="T2" i="5"/>
  <c r="T5" i="5"/>
  <c r="T3" i="5"/>
  <c r="U12" i="2"/>
  <c r="O12" i="2"/>
  <c r="D12" i="2"/>
  <c r="O11" i="2"/>
  <c r="D11" i="2"/>
  <c r="O20" i="2"/>
  <c r="D20" i="2"/>
  <c r="O52" i="2"/>
  <c r="D52" i="2"/>
  <c r="O51" i="2"/>
  <c r="D51" i="2"/>
  <c r="O50" i="2"/>
  <c r="D50" i="2"/>
  <c r="O49" i="2"/>
  <c r="D49" i="2"/>
  <c r="O48" i="2"/>
  <c r="D48" i="2"/>
  <c r="O40" i="2"/>
  <c r="O41" i="2"/>
  <c r="O42" i="2"/>
  <c r="O43" i="2"/>
  <c r="O44" i="2"/>
  <c r="O45" i="2"/>
  <c r="O47" i="2"/>
  <c r="O30" i="2"/>
  <c r="O28" i="2"/>
  <c r="O29" i="2"/>
  <c r="O31" i="2"/>
  <c r="O25" i="2"/>
  <c r="O23" i="2"/>
  <c r="O22" i="2"/>
  <c r="O24" i="2"/>
  <c r="O26" i="2"/>
  <c r="O5" i="2"/>
  <c r="D47" i="2"/>
  <c r="D37" i="2"/>
  <c r="D38" i="2"/>
  <c r="D43" i="2"/>
  <c r="D44" i="2"/>
  <c r="D45" i="2"/>
  <c r="D22" i="2"/>
  <c r="D25" i="2"/>
  <c r="O9" i="2"/>
  <c r="D9" i="2"/>
  <c r="O8" i="2"/>
  <c r="D8" i="2"/>
  <c r="O19" i="2"/>
  <c r="D19" i="2"/>
  <c r="O14" i="2"/>
  <c r="O15" i="2"/>
  <c r="O7" i="2"/>
  <c r="D14" i="2"/>
  <c r="D15" i="2"/>
  <c r="D7" i="2"/>
  <c r="T11" i="2" l="1"/>
  <c r="O34" i="2"/>
  <c r="O33" i="2"/>
  <c r="O38" i="2"/>
  <c r="O37" i="2"/>
  <c r="O4" i="2"/>
  <c r="D4" i="2"/>
  <c r="D42" i="2"/>
  <c r="O36" i="2"/>
  <c r="D41" i="2"/>
  <c r="D40" i="2"/>
  <c r="S5" i="2"/>
  <c r="D5" i="2"/>
  <c r="S36" i="2"/>
  <c r="D26" i="2"/>
  <c r="D24" i="2"/>
  <c r="D23" i="2"/>
  <c r="D28" i="2"/>
  <c r="D29" i="2"/>
  <c r="D30" i="2"/>
  <c r="D31" i="2"/>
  <c r="D33" i="2"/>
  <c r="D34" i="2"/>
  <c r="D36" i="2"/>
  <c r="D6" i="2"/>
  <c r="O6" i="2"/>
  <c r="R26" i="2"/>
  <c r="R23" i="2"/>
  <c r="O1" i="2" l="1"/>
  <c r="T28" i="2"/>
  <c r="T26" i="2"/>
</calcChain>
</file>

<file path=xl/metadata.xml><?xml version="1.0" encoding="utf-8"?>
<metadata xmlns="http://schemas.openxmlformats.org/spreadsheetml/2006/main">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xmlns:xda="http://schemas.microsoft.com/office/spreadsheetml/2017/dynamicarray" uri="{bdbb8cdc-fa1e-496e-a857-3c3f30c029c3}">
          <xda:dynamicArrayProperties fDynamic="1" fCollapsed="0"/>
        </ext>
      </extLst>
    </bk>
  </futureMetadata>
  <futureMetadata name="XLRICHVALUE" count="28">
    <bk>
      <extLst>
        <ext xmlns:xlrd="http://schemas.microsoft.com/office/spreadsheetml/2017/richdata" uri="{3e2802c4-a4d2-4d8b-9148-e3be6c30e623}">
          <xlrd:rvb i="2"/>
        </ext>
      </extLst>
    </bk>
    <bk>
      <extLst>
        <ext xmlns:xlrd="http://schemas.microsoft.com/office/spreadsheetml/2017/richdata" uri="{3e2802c4-a4d2-4d8b-9148-e3be6c30e623}">
          <xlrd:rvb i="5"/>
        </ext>
      </extLst>
    </bk>
    <bk>
      <extLst>
        <ext xmlns:xlrd="http://schemas.microsoft.com/office/spreadsheetml/2017/richdata" uri="{3e2802c4-a4d2-4d8b-9148-e3be6c30e623}">
          <xlrd:rvb i="8"/>
        </ext>
      </extLst>
    </bk>
    <bk>
      <extLst>
        <ext xmlns:xlrd="http://schemas.microsoft.com/office/spreadsheetml/2017/richdata" uri="{3e2802c4-a4d2-4d8b-9148-e3be6c30e623}">
          <xlrd:rvb i="11"/>
        </ext>
      </extLst>
    </bk>
    <bk>
      <extLst>
        <ext xmlns:xlrd="http://schemas.microsoft.com/office/spreadsheetml/2017/richdata" uri="{3e2802c4-a4d2-4d8b-9148-e3be6c30e623}">
          <xlrd:rvb i="14"/>
        </ext>
      </extLst>
    </bk>
    <bk>
      <extLst>
        <ext xmlns:xlrd="http://schemas.microsoft.com/office/spreadsheetml/2017/richdata" uri="{3e2802c4-a4d2-4d8b-9148-e3be6c30e623}">
          <xlrd:rvb i="17"/>
        </ext>
      </extLst>
    </bk>
    <bk>
      <extLst>
        <ext xmlns:xlrd="http://schemas.microsoft.com/office/spreadsheetml/2017/richdata" uri="{3e2802c4-a4d2-4d8b-9148-e3be6c30e623}">
          <xlrd:rvb i="24"/>
        </ext>
      </extLst>
    </bk>
    <bk>
      <extLst>
        <ext xmlns:xlrd="http://schemas.microsoft.com/office/spreadsheetml/2017/richdata" uri="{3e2802c4-a4d2-4d8b-9148-e3be6c30e623}">
          <xlrd:rvb i="27"/>
        </ext>
      </extLst>
    </bk>
    <bk>
      <extLst>
        <ext xmlns:xlrd="http://schemas.microsoft.com/office/spreadsheetml/2017/richdata" uri="{3e2802c4-a4d2-4d8b-9148-e3be6c30e623}">
          <xlrd:rvb i="30"/>
        </ext>
      </extLst>
    </bk>
    <bk>
      <extLst>
        <ext xmlns:xlrd="http://schemas.microsoft.com/office/spreadsheetml/2017/richdata" uri="{3e2802c4-a4d2-4d8b-9148-e3be6c30e623}">
          <xlrd:rvb i="33"/>
        </ext>
      </extLst>
    </bk>
    <bk>
      <extLst>
        <ext xmlns:xlrd="http://schemas.microsoft.com/office/spreadsheetml/2017/richdata" uri="{3e2802c4-a4d2-4d8b-9148-e3be6c30e623}">
          <xlrd:rvb i="39"/>
        </ext>
      </extLst>
    </bk>
    <bk>
      <extLst>
        <ext xmlns:xlrd="http://schemas.microsoft.com/office/spreadsheetml/2017/richdata" uri="{3e2802c4-a4d2-4d8b-9148-e3be6c30e623}">
          <xlrd:rvb i="42"/>
        </ext>
      </extLst>
    </bk>
    <bk>
      <extLst>
        <ext xmlns:xlrd="http://schemas.microsoft.com/office/spreadsheetml/2017/richdata" uri="{3e2802c4-a4d2-4d8b-9148-e3be6c30e623}">
          <xlrd:rvb i="45"/>
        </ext>
      </extLst>
    </bk>
    <bk>
      <extLst>
        <ext xmlns:xlrd="http://schemas.microsoft.com/office/spreadsheetml/2017/richdata" uri="{3e2802c4-a4d2-4d8b-9148-e3be6c30e623}">
          <xlrd:rvb i="48"/>
        </ext>
      </extLst>
    </bk>
    <bk>
      <extLst>
        <ext xmlns:xlrd="http://schemas.microsoft.com/office/spreadsheetml/2017/richdata" uri="{3e2802c4-a4d2-4d8b-9148-e3be6c30e623}">
          <xlrd:rvb i="54"/>
        </ext>
      </extLst>
    </bk>
    <bk>
      <extLst>
        <ext xmlns:xlrd="http://schemas.microsoft.com/office/spreadsheetml/2017/richdata" uri="{3e2802c4-a4d2-4d8b-9148-e3be6c30e623}">
          <xlrd:rvb i="57"/>
        </ext>
      </extLst>
    </bk>
    <bk>
      <extLst>
        <ext xmlns:xlrd="http://schemas.microsoft.com/office/spreadsheetml/2017/richdata" uri="{3e2802c4-a4d2-4d8b-9148-e3be6c30e623}">
          <xlrd:rvb i="63"/>
        </ext>
      </extLst>
    </bk>
    <bk>
      <extLst>
        <ext xmlns:xlrd="http://schemas.microsoft.com/office/spreadsheetml/2017/richdata" uri="{3e2802c4-a4d2-4d8b-9148-e3be6c30e623}">
          <xlrd:rvb i="69"/>
        </ext>
      </extLst>
    </bk>
    <bk>
      <extLst>
        <ext xmlns:xlrd="http://schemas.microsoft.com/office/spreadsheetml/2017/richdata" uri="{3e2802c4-a4d2-4d8b-9148-e3be6c30e623}">
          <xlrd:rvb i="75"/>
        </ext>
      </extLst>
    </bk>
    <bk>
      <extLst>
        <ext xmlns:xlrd="http://schemas.microsoft.com/office/spreadsheetml/2017/richdata" uri="{3e2802c4-a4d2-4d8b-9148-e3be6c30e623}">
          <xlrd:rvb i="78"/>
        </ext>
      </extLst>
    </bk>
    <bk>
      <extLst>
        <ext xmlns:xlrd="http://schemas.microsoft.com/office/spreadsheetml/2017/richdata" uri="{3e2802c4-a4d2-4d8b-9148-e3be6c30e623}">
          <xlrd:rvb i="84"/>
        </ext>
      </extLst>
    </bk>
    <bk>
      <extLst>
        <ext xmlns:xlrd="http://schemas.microsoft.com/office/spreadsheetml/2017/richdata" uri="{3e2802c4-a4d2-4d8b-9148-e3be6c30e623}">
          <xlrd:rvb i="90"/>
        </ext>
      </extLst>
    </bk>
    <bk>
      <extLst>
        <ext xmlns:xlrd="http://schemas.microsoft.com/office/spreadsheetml/2017/richdata" uri="{3e2802c4-a4d2-4d8b-9148-e3be6c30e623}">
          <xlrd:rvb i="93"/>
        </ext>
      </extLst>
    </bk>
    <bk>
      <extLst>
        <ext xmlns:xlrd="http://schemas.microsoft.com/office/spreadsheetml/2017/richdata" uri="{3e2802c4-a4d2-4d8b-9148-e3be6c30e623}">
          <xlrd:rvb i="96"/>
        </ext>
      </extLst>
    </bk>
    <bk>
      <extLst>
        <ext xmlns:xlrd="http://schemas.microsoft.com/office/spreadsheetml/2017/richdata" uri="{3e2802c4-a4d2-4d8b-9148-e3be6c30e623}">
          <xlrd:rvb i="102"/>
        </ext>
      </extLst>
    </bk>
    <bk>
      <extLst>
        <ext xmlns:xlrd="http://schemas.microsoft.com/office/spreadsheetml/2017/richdata" uri="{3e2802c4-a4d2-4d8b-9148-e3be6c30e623}">
          <xlrd:rvb i="108"/>
        </ext>
      </extLst>
    </bk>
    <bk>
      <extLst>
        <ext xmlns:xlrd="http://schemas.microsoft.com/office/spreadsheetml/2017/richdata" uri="{3e2802c4-a4d2-4d8b-9148-e3be6c30e623}">
          <xlrd:rvb i="114"/>
        </ext>
      </extLst>
    </bk>
    <bk>
      <extLst>
        <ext xmlns:xlrd="http://schemas.microsoft.com/office/spreadsheetml/2017/richdata" uri="{3e2802c4-a4d2-4d8b-9148-e3be6c30e623}">
          <xlrd:rvb i="117"/>
        </ext>
      </extLst>
    </bk>
  </futureMetadata>
  <cellMetadata count="1">
    <bk>
      <rc t="1" v="0"/>
    </bk>
  </cellMetadata>
  <valueMetadata count="28">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valueMetadata>
</metadata>
</file>

<file path=xl/sharedStrings.xml><?xml version="1.0" encoding="utf-8"?>
<sst xmlns="http://schemas.openxmlformats.org/spreadsheetml/2006/main" count="617" uniqueCount="253">
  <si>
    <t>Strategy</t>
  </si>
  <si>
    <t>Market View</t>
  </si>
  <si>
    <t>Risk Appitite</t>
  </si>
  <si>
    <t>Strike Price</t>
  </si>
  <si>
    <t>Time Span</t>
  </si>
  <si>
    <t>Insurance</t>
  </si>
  <si>
    <t>Positive</t>
  </si>
  <si>
    <t>Negative</t>
  </si>
  <si>
    <t>Slightly</t>
  </si>
  <si>
    <t>Significantly</t>
  </si>
  <si>
    <t>Drastically</t>
  </si>
  <si>
    <t>Corrective Action Market Moves Up</t>
  </si>
  <si>
    <t>Corrective ActionMarket Moves Down</t>
  </si>
  <si>
    <t>Short Necked Put</t>
  </si>
  <si>
    <t>Bullish / Sideways</t>
  </si>
  <si>
    <t>Low</t>
  </si>
  <si>
    <t>Price at which you are willing to buy</t>
  </si>
  <si>
    <t>45 days</t>
  </si>
  <si>
    <t>None</t>
  </si>
  <si>
    <t>Make money - Premium</t>
  </si>
  <si>
    <t>Will have to buy if price go below strike price</t>
  </si>
  <si>
    <t>Corrective Action</t>
  </si>
  <si>
    <t>Sell</t>
  </si>
  <si>
    <t>Type</t>
  </si>
  <si>
    <t>Stock</t>
  </si>
  <si>
    <t>ZM</t>
  </si>
  <si>
    <t>Put</t>
  </si>
  <si>
    <t>Primum</t>
  </si>
  <si>
    <t>Total</t>
  </si>
  <si>
    <t>Commission</t>
  </si>
  <si>
    <t>Order</t>
  </si>
  <si>
    <t>Expiry</t>
  </si>
  <si>
    <t>Strike</t>
  </si>
  <si>
    <t>Reg Fee</t>
  </si>
  <si>
    <t>Breakeven</t>
  </si>
  <si>
    <t>Short Naked Put</t>
  </si>
  <si>
    <t>Call</t>
  </si>
  <si>
    <t>NA</t>
  </si>
  <si>
    <t>Span</t>
  </si>
  <si>
    <t>Active</t>
  </si>
  <si>
    <t>Closed</t>
  </si>
  <si>
    <t>Status</t>
  </si>
  <si>
    <t>B / S</t>
  </si>
  <si>
    <t>Uber</t>
  </si>
  <si>
    <t>Sold 2 UBER May 8 2020 32.5 Call @ 0.21</t>
  </si>
  <si>
    <t>Sold 2 UBER May 15 2020 32.5 Call @ 1.51</t>
  </si>
  <si>
    <t>Size</t>
  </si>
  <si>
    <t>Lot</t>
  </si>
  <si>
    <t>P&amp;L</t>
  </si>
  <si>
    <t xml:space="preserve">When does option seller looses money </t>
  </si>
  <si>
    <t>Gap Up/Gap Down</t>
  </si>
  <si>
    <t>Why</t>
  </si>
  <si>
    <t>Does not get time to correct the trade</t>
  </si>
  <si>
    <t>Two way three way movement</t>
  </si>
  <si>
    <t xml:space="preserve">Hard to decide the direction </t>
  </si>
  <si>
    <t>No Action</t>
  </si>
  <si>
    <t>Maket sideways</t>
  </si>
  <si>
    <t>Rollover or execute to Keep</t>
  </si>
  <si>
    <t>Rollover or execute to Keep ??</t>
  </si>
  <si>
    <t>Order Dt</t>
  </si>
  <si>
    <t>NFLX</t>
  </si>
  <si>
    <t>ZOOM</t>
  </si>
  <si>
    <t>UBER</t>
  </si>
  <si>
    <t>5 Months</t>
  </si>
  <si>
    <t>KMI</t>
  </si>
  <si>
    <t>F</t>
  </si>
  <si>
    <t>1 Month</t>
  </si>
  <si>
    <t>SWKS</t>
  </si>
  <si>
    <t>Sell SWKS May 13 2016 71.5 Put @ 1.82</t>
  </si>
  <si>
    <t>Buy SWKS May 13 2016 71.5 Put @ 6.6</t>
  </si>
  <si>
    <t>Sell F Jan 20 2017 12.75 Put @ 1.28</t>
  </si>
  <si>
    <t>Sell KMI Sep 16 2016 17.0 Out @ 1.36</t>
  </si>
  <si>
    <t>Roll Over - Put Buy</t>
  </si>
  <si>
    <t>Roll Over - Put Sell</t>
  </si>
  <si>
    <t>Sell SWKS Jun 24 2016 71.5 Put @ 7.4</t>
  </si>
  <si>
    <t>Dividend</t>
  </si>
  <si>
    <t>Devidend SWKS</t>
  </si>
  <si>
    <t>Stock Sell</t>
  </si>
  <si>
    <t>2 years</t>
  </si>
  <si>
    <t>WFC</t>
  </si>
  <si>
    <t>Long Call</t>
  </si>
  <si>
    <t>Buy 1 WFC Jan 19 2018  45.0Call @ 8.3</t>
  </si>
  <si>
    <t>Buy F @ 12.75</t>
  </si>
  <si>
    <t>Sold Stock</t>
  </si>
  <si>
    <t>Sold F @ 12.42</t>
  </si>
  <si>
    <t>2 Years</t>
  </si>
  <si>
    <t>DIS</t>
  </si>
  <si>
    <t>Buy 1 DIS Jan 17 2020 85.0 Call @ 25.85</t>
  </si>
  <si>
    <t>2.5 Months</t>
  </si>
  <si>
    <t>Short Call</t>
  </si>
  <si>
    <t>Sell 1 DIS May 18 2018 110 Call @ 1.85</t>
  </si>
  <si>
    <t>Covered Call</t>
  </si>
  <si>
    <t>AVY</t>
  </si>
  <si>
    <t>Covered call close</t>
  </si>
  <si>
    <t>Earnings - Intra Day - Short Put</t>
  </si>
  <si>
    <t>1.5 Month</t>
  </si>
  <si>
    <t>SNAP</t>
  </si>
  <si>
    <t>1 Day</t>
  </si>
  <si>
    <t>1.5 Years</t>
  </si>
  <si>
    <t>TQQQ</t>
  </si>
  <si>
    <t xml:space="preserve">Covered call </t>
  </si>
  <si>
    <t>USO</t>
  </si>
  <si>
    <t>6 Months</t>
  </si>
  <si>
    <t>MDB</t>
  </si>
  <si>
    <t>Buy 2 UBER May 15 2020 32.5 Call @ 0.88</t>
  </si>
  <si>
    <t>Buy 2 UBER May 8 2020 32.5 Call @ 0.84</t>
  </si>
  <si>
    <t>Sell 1 MDB Jan 15 2021 300 Call @ 9.70</t>
  </si>
  <si>
    <t>Sell 1 USO Oct 16  2020 32 Call @ 1.14</t>
  </si>
  <si>
    <t>Sell 1 TQQQ Jan 21 2022 175 Call @ 17.60</t>
  </si>
  <si>
    <t>Sell 1 SNAP Oct 16 2020 21 Put @ 1.17</t>
  </si>
  <si>
    <t>Sell 1 AVY Oct 16 2020 115 Put @ 5.7</t>
  </si>
  <si>
    <t>Sell 1 ZM August 21 2020 Put 230 @ 4.92</t>
  </si>
  <si>
    <t>Buy 1 ZM August 21 2020 Call 175 @103</t>
  </si>
  <si>
    <t>Sell 100 ZM Stock @ 277.3</t>
  </si>
  <si>
    <t>Buy 100 ZM Stock @ 163.96</t>
  </si>
  <si>
    <t>Sell 1 ZM August 21 2020 Put 175  @ 20.14</t>
  </si>
  <si>
    <t>0</t>
  </si>
  <si>
    <t>Buy 100 SWKS Stock @71.5</t>
  </si>
  <si>
    <t>1.5 Months</t>
  </si>
  <si>
    <t>3 Days</t>
  </si>
  <si>
    <t>Executed- 100 Stocks awarded</t>
  </si>
  <si>
    <t>Singles Trades</t>
  </si>
  <si>
    <t>MU</t>
  </si>
  <si>
    <t>Sell 50 SWKS Stock @75.17</t>
  </si>
  <si>
    <t>Short Put</t>
  </si>
  <si>
    <t>Sell 1 MU Jul 17 2020 50 Put @ 2.26</t>
  </si>
  <si>
    <t>2 Days</t>
  </si>
  <si>
    <t>Rollover</t>
  </si>
  <si>
    <t>Buy 1 MU Jul 17 2020 60 Call @ 1.19</t>
  </si>
  <si>
    <t>Sell 1 MU Oct16 2020 50 Put @ 5.05</t>
  </si>
  <si>
    <t>Sell 1 MU Jul 17 2020 60 Call @ 0.33</t>
  </si>
  <si>
    <t>Sell 1 MU Oct16 2020 60 Call @ 1.49</t>
  </si>
  <si>
    <t>Buy 1 MU Jul 17 2020 50 Put @ 1.09</t>
  </si>
  <si>
    <t>Sell NETFLX Jul 17 2020 470 Put</t>
  </si>
  <si>
    <t>9 Month</t>
  </si>
  <si>
    <t>2 Months</t>
  </si>
  <si>
    <t>Sell 1 TQQQ Sep 18 2020 80 Call @ 5.48</t>
  </si>
  <si>
    <t>Exposure</t>
  </si>
  <si>
    <t>Details</t>
  </si>
  <si>
    <t>Time Period</t>
  </si>
  <si>
    <t>Put Credit Spread</t>
  </si>
  <si>
    <t>30 - 60 Days</t>
  </si>
  <si>
    <t>IV Rank</t>
  </si>
  <si>
    <t xml:space="preserve">50 + </t>
  </si>
  <si>
    <t>Time Decay</t>
  </si>
  <si>
    <t xml:space="preserve">Works positively </t>
  </si>
  <si>
    <t>Risk Management</t>
  </si>
  <si>
    <t>3 - 5% of equity balance</t>
  </si>
  <si>
    <t>Profit Target</t>
  </si>
  <si>
    <t>Short put strike minus net credit.</t>
  </si>
  <si>
    <r>
      <rPr>
        <b/>
        <sz val="11"/>
        <color theme="1"/>
        <rFont val="Calibri"/>
        <family val="2"/>
        <scheme val="minor"/>
      </rPr>
      <t>High IV (implied volatility) Bullish strategies</t>
    </r>
    <r>
      <rPr>
        <sz val="11"/>
        <color theme="1"/>
        <rFont val="Calibri"/>
        <family val="2"/>
        <scheme val="minor"/>
      </rPr>
      <t xml:space="preserve"> - 
</t>
    </r>
  </si>
  <si>
    <t>Strategy Category</t>
  </si>
  <si>
    <t>Sell 1 OTM Put below the market</t>
  </si>
  <si>
    <t>1 - 2% of equity balance</t>
  </si>
  <si>
    <t>Strike price minus credit received.</t>
  </si>
  <si>
    <t>Put Broken Wing Butterfly</t>
  </si>
  <si>
    <t>Custom Necked Put</t>
  </si>
  <si>
    <t>Buy 1 ITM Put; Sell 2 OTM Puts near the ATM options; Skip Strike and Buy 1
OTM Put. If possible the trade is done for a net credit.</t>
  </si>
  <si>
    <t>Profit near 75%  close the trade</t>
  </si>
  <si>
    <t xml:space="preserve">Profit near 50% close the trade </t>
  </si>
  <si>
    <t>Profit near 50%  close the trade</t>
  </si>
  <si>
    <t>1) Higher long put strike minus net debit paid 2) Lower long put
strike plus net debit paid. Reverse if entered for a net credit.</t>
  </si>
  <si>
    <t>Sell 1 OTM Put; Sell 1 OTM Call; Buy 1 OTM Call at Higher Strike Price. If
possible the trade is done for a net credit wider than call spread width.</t>
  </si>
  <si>
    <t>Call Debit Spread</t>
  </si>
  <si>
    <t>Buy 1 ITM Call; Sell 1 OTM Call at Higher Strike Price. The combination of options should result in a net debit.</t>
  </si>
  <si>
    <t xml:space="preserve">Low IV Bullish Strategies </t>
  </si>
  <si>
    <t>60 - 90 Days</t>
  </si>
  <si>
    <t>50 -</t>
  </si>
  <si>
    <t>Time decay or Theta works negatively</t>
  </si>
  <si>
    <t>1% of equity balance</t>
  </si>
  <si>
    <t>Long call strike plus net debit paid.</t>
  </si>
  <si>
    <t xml:space="preserve">Profit near 25 - 50% close the trade </t>
  </si>
  <si>
    <t>Call Calendar Spread</t>
  </si>
  <si>
    <t>Sell 1 OTM Put; Buy 1 OTM Put at Lower Strike Price. The combination of
options should result in a net overall credit.</t>
  </si>
  <si>
    <t>AMZN</t>
  </si>
  <si>
    <t>4 Days</t>
  </si>
  <si>
    <t>Earnings -Put Credit Spread</t>
  </si>
  <si>
    <t>Sell 1 AMZN Jul 31 2020 2925 Put @ 42.39</t>
  </si>
  <si>
    <t>Buy 1 AMZN Jul 31 2020 2920 Put @ 40.94</t>
  </si>
  <si>
    <t>Long Naked Put</t>
  </si>
  <si>
    <t>Buy 1 TQQQ Sep 18 2020 80 Call @ 2.32</t>
  </si>
  <si>
    <t>4.5 Months</t>
  </si>
  <si>
    <t>Sell 1 TQQQ Dec 18 2020 69 Call @ 6.50</t>
  </si>
  <si>
    <t>DTE</t>
  </si>
  <si>
    <t>QTY</t>
  </si>
  <si>
    <t>Iron Butterfly</t>
  </si>
  <si>
    <t>Ticker</t>
  </si>
  <si>
    <t>XRT</t>
  </si>
  <si>
    <t>TLT</t>
  </si>
  <si>
    <t>Stock Details</t>
  </si>
  <si>
    <t>Call Risk</t>
  </si>
  <si>
    <t>Put Risk</t>
  </si>
  <si>
    <t>Price</t>
  </si>
  <si>
    <t>Premium
Debit</t>
  </si>
  <si>
    <t>Premimum 
Credit</t>
  </si>
  <si>
    <t>Days 
Remaining</t>
  </si>
  <si>
    <t>Total 
Debit</t>
  </si>
  <si>
    <t>Total 
Credit</t>
  </si>
  <si>
    <t>Put -
Premium</t>
  </si>
  <si>
    <t>Call + 
Preimum</t>
  </si>
  <si>
    <t>Call 
Sell</t>
  </si>
  <si>
    <t>Put 
Sell</t>
  </si>
  <si>
    <t>Put 
Buy</t>
  </si>
  <si>
    <t xml:space="preserve">Call 
Max Loss </t>
  </si>
  <si>
    <t xml:space="preserve">Put 
Max Loss </t>
  </si>
  <si>
    <t>Iron Condore</t>
  </si>
  <si>
    <t>XLU</t>
  </si>
  <si>
    <t>UNG</t>
  </si>
  <si>
    <t xml:space="preserve">Current Loss </t>
  </si>
  <si>
    <t xml:space="preserve">Current
 Loss </t>
  </si>
  <si>
    <t>Call 
Buy</t>
  </si>
  <si>
    <t>EEM</t>
  </si>
  <si>
    <t>HPQ</t>
  </si>
  <si>
    <t>Call Credit Spread</t>
  </si>
  <si>
    <t>QQQ</t>
  </si>
  <si>
    <t>SPY</t>
  </si>
  <si>
    <t>ATVI</t>
  </si>
  <si>
    <t>Synthetic Spread</t>
  </si>
  <si>
    <t>UAL</t>
  </si>
  <si>
    <t>BLUE</t>
  </si>
  <si>
    <t>BAC</t>
  </si>
  <si>
    <t>INTC</t>
  </si>
  <si>
    <t>NOK</t>
  </si>
  <si>
    <t>BNFT</t>
  </si>
  <si>
    <t>OGI</t>
  </si>
  <si>
    <t>Credit Spread</t>
  </si>
  <si>
    <t>GE</t>
  </si>
  <si>
    <t>GOOD</t>
  </si>
  <si>
    <t>FXI</t>
  </si>
  <si>
    <t>Strangle</t>
  </si>
  <si>
    <t>SLV</t>
  </si>
  <si>
    <t>Opening</t>
  </si>
  <si>
    <t>Adjustment</t>
  </si>
  <si>
    <t>Date</t>
  </si>
  <si>
    <t>Adjusted</t>
  </si>
  <si>
    <t>Stop Order</t>
  </si>
  <si>
    <t>Expected 
Profit %</t>
  </si>
  <si>
    <t>Put -
Premium
BREAKEVEN</t>
  </si>
  <si>
    <t>Call + 
Preimum
BREAKEVEN</t>
  </si>
  <si>
    <t>LONG CALLS</t>
  </si>
  <si>
    <t>SHORT PUTS</t>
  </si>
  <si>
    <t xml:space="preserve">COVERED CALLS </t>
  </si>
  <si>
    <t>How to handle</t>
  </si>
  <si>
    <t>Balance the portfolio</t>
  </si>
  <si>
    <t>Trade Date</t>
  </si>
  <si>
    <t>Max
Profit</t>
  </si>
  <si>
    <t>Actual 
Profit</t>
  </si>
  <si>
    <t>Closing</t>
  </si>
  <si>
    <t>Put Debit Spread</t>
  </si>
  <si>
    <t>Straddle</t>
  </si>
  <si>
    <t>CLSK</t>
  </si>
  <si>
    <t>Leaps</t>
  </si>
  <si>
    <t xml:space="preserve">LEAPS are longer-term options. Options with more than 9 months until expiration are considered LEAPS.
A general rule of thumb to use while running this strategy is to look for a delta of .80 or more at the strike price you choose.
Consider a LEAPS call that is at least 20% of the stock price in-the-money.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</si>
</sst>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409]* #,##0.00_);_([$$-409]* \(#,##0.00\);_([$$-409]* &quot;-&quot;??_);_(@_)"/>
    <numFmt numFmtId="165" formatCode="_(&quot;$&quot;* #,##0.00_);_(&quot;$&quot;* \(#,##0.00\);_(&quot;$&quot;* &quot;-&quot;??_);_(@_)"/>
    <numFmt numFmtId="166" formatCode="[$-409]d\-mmm\-yy;@"/>
  </numFmts>
  <fonts count="8" x14ac:knownFonts="1">
    <font>
      <sz val="11"/>
      <color theme="1"/>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name val="Calibri"/>
      <family val="2"/>
      <scheme val="minor"/>
    </font>
    <font>
      <sz val="8"/>
      <name val="Calibri"/>
      <family val="2"/>
      <scheme val="minor"/>
    </font>
    <font>
      <sz val="11"/>
      <color theme="1"/>
      <name val="Calibri"/>
      <family val="2"/>
      <scheme val="minor"/>
    </font>
    <font>
      <sz val="11"/>
      <color rgb="FFFF0000"/>
      <name val="Calibri"/>
      <family val="2"/>
      <scheme val="minor"/>
    </font>
  </fonts>
  <fills count="14">
    <fill>
      <patternFill patternType="none"/>
    </fill>
    <fill>
      <patternFill patternType="gray125"/>
    </fill>
    <fill>
      <patternFill patternType="solid">
        <fgColor theme="8" tint="0.79998168889431442"/>
        <bgColor indexed="64"/>
      </patternFill>
    </fill>
    <fill>
      <patternFill patternType="solid">
        <fgColor theme="5" tint="0.79998168889431442"/>
        <bgColor indexed="64"/>
      </patternFill>
    </fill>
    <fill>
      <patternFill patternType="solid">
        <fgColor rgb="FFFF7C80"/>
        <bgColor indexed="64"/>
      </patternFill>
    </fill>
    <fill>
      <patternFill patternType="solid">
        <fgColor rgb="FF002060"/>
        <bgColor indexed="64"/>
      </patternFill>
    </fill>
    <fill>
      <patternFill patternType="solid">
        <fgColor theme="0"/>
        <bgColor indexed="64"/>
      </patternFill>
    </fill>
    <fill>
      <patternFill patternType="solid">
        <fgColor theme="9" tint="0.79998168889431442"/>
        <bgColor indexed="64"/>
      </patternFill>
    </fill>
    <fill>
      <patternFill patternType="solid">
        <fgColor theme="0" tint="-0.249977111117893"/>
        <bgColor indexed="64"/>
      </patternFill>
    </fill>
    <fill>
      <patternFill patternType="solid">
        <fgColor theme="2" tint="-9.9978637043366805E-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1" tint="0.499984740745262"/>
        <bgColor indexed="64"/>
      </patternFill>
    </fill>
    <fill>
      <patternFill patternType="solid">
        <fgColor them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165" fontId="6" fillId="0" borderId="0" applyFont="0" applyFill="0" applyBorder="0" applyAlignment="0" applyProtection="0"/>
  </cellStyleXfs>
  <cellXfs count="92">
    <xf numFmtId="0" fontId="0" fillId="0" borderId="0" xfId="0"/>
    <xf numFmtId="0" fontId="0" fillId="0" borderId="1" xfId="0" applyBorder="1"/>
    <xf numFmtId="0" fontId="0" fillId="0" borderId="1" xfId="0" applyBorder="1" applyAlignment="1">
      <alignment vertical="top" wrapText="1"/>
    </xf>
    <xf numFmtId="0" fontId="0" fillId="2" borderId="1" xfId="0" applyFill="1" applyBorder="1" applyAlignment="1">
      <alignment vertical="top" wrapText="1"/>
    </xf>
    <xf numFmtId="0" fontId="0" fillId="3" borderId="1" xfId="0" applyFill="1" applyBorder="1" applyAlignment="1">
      <alignment vertical="top" wrapText="1"/>
    </xf>
    <xf numFmtId="0" fontId="0" fillId="4" borderId="1" xfId="0" applyFill="1" applyBorder="1" applyAlignment="1">
      <alignment vertical="top" wrapText="1"/>
    </xf>
    <xf numFmtId="0" fontId="0" fillId="0" borderId="1" xfId="0" applyBorder="1" applyAlignment="1">
      <alignment horizontal="center"/>
    </xf>
    <xf numFmtId="14" fontId="0" fillId="0" borderId="1" xfId="0" applyNumberFormat="1" applyBorder="1"/>
    <xf numFmtId="1" fontId="0" fillId="0" borderId="1" xfId="0" applyNumberFormat="1" applyBorder="1" applyAlignment="1">
      <alignment horizontal="center"/>
    </xf>
    <xf numFmtId="0" fontId="1" fillId="0" borderId="1" xfId="0" applyFont="1" applyBorder="1"/>
    <xf numFmtId="0" fontId="2" fillId="5" borderId="1" xfId="0" applyFont="1" applyFill="1" applyBorder="1"/>
    <xf numFmtId="0" fontId="2" fillId="5" borderId="1" xfId="0" applyFont="1" applyFill="1" applyBorder="1" applyAlignment="1">
      <alignment horizontal="center"/>
    </xf>
    <xf numFmtId="0" fontId="3" fillId="6" borderId="1" xfId="0" applyFont="1" applyFill="1" applyBorder="1"/>
    <xf numFmtId="0" fontId="3" fillId="6" borderId="1" xfId="0" applyFont="1" applyFill="1" applyBorder="1" applyAlignment="1">
      <alignment horizontal="center"/>
    </xf>
    <xf numFmtId="0" fontId="3" fillId="0" borderId="1" xfId="0" applyFont="1" applyBorder="1"/>
    <xf numFmtId="14" fontId="3" fillId="6" borderId="1" xfId="0" applyNumberFormat="1" applyFont="1" applyFill="1" applyBorder="1"/>
    <xf numFmtId="14" fontId="4" fillId="7" borderId="1" xfId="0" applyNumberFormat="1" applyFont="1" applyFill="1" applyBorder="1"/>
    <xf numFmtId="0" fontId="4" fillId="7" borderId="1" xfId="0" applyFont="1" applyFill="1" applyBorder="1"/>
    <xf numFmtId="0" fontId="1" fillId="7" borderId="1" xfId="0" applyFont="1" applyFill="1" applyBorder="1"/>
    <xf numFmtId="0" fontId="4" fillId="7" borderId="1" xfId="0" applyFont="1" applyFill="1" applyBorder="1" applyAlignment="1">
      <alignment horizontal="center"/>
    </xf>
    <xf numFmtId="0" fontId="1" fillId="7" borderId="1" xfId="0" applyFont="1" applyFill="1" applyBorder="1" applyAlignment="1">
      <alignment horizontal="center"/>
    </xf>
    <xf numFmtId="0" fontId="0" fillId="6" borderId="1" xfId="0" applyFill="1" applyBorder="1"/>
    <xf numFmtId="14" fontId="3" fillId="0" borderId="1" xfId="0" applyNumberFormat="1" applyFont="1" applyBorder="1"/>
    <xf numFmtId="14" fontId="3" fillId="8" borderId="1" xfId="0" applyNumberFormat="1" applyFont="1" applyFill="1" applyBorder="1"/>
    <xf numFmtId="0" fontId="3" fillId="8" borderId="1" xfId="0" applyFont="1" applyFill="1" applyBorder="1"/>
    <xf numFmtId="0" fontId="0" fillId="8" borderId="1" xfId="0" applyFill="1" applyBorder="1"/>
    <xf numFmtId="0" fontId="3" fillId="8" borderId="1" xfId="0" applyFont="1" applyFill="1" applyBorder="1" applyAlignment="1">
      <alignment horizontal="center"/>
    </xf>
    <xf numFmtId="14" fontId="0" fillId="8" borderId="1" xfId="0" applyNumberFormat="1" applyFill="1" applyBorder="1"/>
    <xf numFmtId="0" fontId="0" fillId="8" borderId="1" xfId="0" applyFill="1" applyBorder="1" applyAlignment="1">
      <alignment horizontal="center"/>
    </xf>
    <xf numFmtId="0" fontId="0" fillId="8" borderId="2" xfId="0" applyFill="1" applyBorder="1"/>
    <xf numFmtId="0" fontId="2" fillId="5" borderId="1" xfId="0" applyFont="1" applyFill="1" applyBorder="1" applyAlignment="1">
      <alignment horizontal="left"/>
    </xf>
    <xf numFmtId="0" fontId="3" fillId="6" borderId="1" xfId="0" applyFont="1" applyFill="1" applyBorder="1" applyAlignment="1">
      <alignment horizontal="left"/>
    </xf>
    <xf numFmtId="1" fontId="3" fillId="8" borderId="1" xfId="0" applyNumberFormat="1" applyFont="1" applyFill="1" applyBorder="1" applyAlignment="1">
      <alignment horizontal="left"/>
    </xf>
    <xf numFmtId="1" fontId="3" fillId="6" borderId="1" xfId="0" applyNumberFormat="1" applyFont="1" applyFill="1" applyBorder="1" applyAlignment="1">
      <alignment horizontal="left"/>
    </xf>
    <xf numFmtId="1" fontId="4" fillId="7" borderId="1" xfId="0" applyNumberFormat="1" applyFont="1" applyFill="1" applyBorder="1" applyAlignment="1">
      <alignment horizontal="left"/>
    </xf>
    <xf numFmtId="14" fontId="0" fillId="0" borderId="1" xfId="0" applyNumberFormat="1" applyBorder="1" applyAlignment="1">
      <alignment horizontal="left"/>
    </xf>
    <xf numFmtId="0" fontId="1" fillId="7" borderId="1" xfId="0" applyFont="1" applyFill="1" applyBorder="1" applyAlignment="1">
      <alignment horizontal="left"/>
    </xf>
    <xf numFmtId="0" fontId="0" fillId="0" borderId="1" xfId="0" applyBorder="1" applyAlignment="1">
      <alignment horizontal="left"/>
    </xf>
    <xf numFmtId="0" fontId="0" fillId="8" borderId="1" xfId="0" applyFill="1" applyBorder="1" applyAlignment="1">
      <alignment horizontal="left"/>
    </xf>
    <xf numFmtId="0" fontId="0" fillId="8" borderId="1" xfId="0" quotePrefix="1" applyFill="1" applyBorder="1" applyAlignment="1">
      <alignment horizontal="left"/>
    </xf>
    <xf numFmtId="0" fontId="3" fillId="8" borderId="1" xfId="0" applyFont="1" applyFill="1" applyBorder="1" applyAlignment="1">
      <alignment horizontal="left"/>
    </xf>
    <xf numFmtId="0" fontId="3" fillId="8" borderId="1" xfId="0" quotePrefix="1" applyFont="1" applyFill="1" applyBorder="1" applyAlignment="1">
      <alignment horizontal="left"/>
    </xf>
    <xf numFmtId="14" fontId="0" fillId="8" borderId="1" xfId="0" applyNumberFormat="1" applyFill="1" applyBorder="1" applyAlignment="1">
      <alignment horizontal="left"/>
    </xf>
    <xf numFmtId="1" fontId="0" fillId="8" borderId="1" xfId="0" applyNumberFormat="1" applyFill="1" applyBorder="1" applyAlignment="1">
      <alignment horizontal="center"/>
    </xf>
    <xf numFmtId="14" fontId="0" fillId="8" borderId="1" xfId="0" quotePrefix="1" applyNumberFormat="1" applyFill="1" applyBorder="1" applyAlignment="1">
      <alignment horizontal="left"/>
    </xf>
    <xf numFmtId="2" fontId="0" fillId="8" borderId="1" xfId="0" applyNumberFormat="1" applyFill="1" applyBorder="1"/>
    <xf numFmtId="0" fontId="0" fillId="8" borderId="0" xfId="0" applyFill="1"/>
    <xf numFmtId="0" fontId="0" fillId="7" borderId="1" xfId="0" applyFill="1" applyBorder="1"/>
    <xf numFmtId="1" fontId="3" fillId="7" borderId="1" xfId="0" applyNumberFormat="1" applyFont="1" applyFill="1" applyBorder="1" applyAlignment="1">
      <alignment horizontal="left"/>
    </xf>
    <xf numFmtId="0" fontId="0" fillId="0" borderId="0" xfId="0" applyAlignment="1">
      <alignment horizontal="left" vertical="top" wrapText="1"/>
    </xf>
    <xf numFmtId="0" fontId="1" fillId="0" borderId="0" xfId="0" applyFont="1" applyAlignment="1">
      <alignment horizontal="left" vertical="top" wrapText="1"/>
    </xf>
    <xf numFmtId="9" fontId="0" fillId="0" borderId="0" xfId="0" applyNumberFormat="1" applyAlignment="1">
      <alignment horizontal="left" vertical="top" wrapText="1"/>
    </xf>
    <xf numFmtId="0" fontId="3" fillId="9" borderId="1" xfId="0" applyFont="1" applyFill="1" applyBorder="1"/>
    <xf numFmtId="14" fontId="3" fillId="9" borderId="1" xfId="0" applyNumberFormat="1" applyFont="1" applyFill="1" applyBorder="1"/>
    <xf numFmtId="1" fontId="3" fillId="9" borderId="1" xfId="0" applyNumberFormat="1" applyFont="1" applyFill="1" applyBorder="1" applyAlignment="1">
      <alignment horizontal="left"/>
    </xf>
    <xf numFmtId="0" fontId="3" fillId="9" borderId="1" xfId="0" applyFont="1" applyFill="1" applyBorder="1" applyAlignment="1">
      <alignment horizontal="left"/>
    </xf>
    <xf numFmtId="0" fontId="0" fillId="9" borderId="1" xfId="0" applyFill="1" applyBorder="1"/>
    <xf numFmtId="0" fontId="3" fillId="9" borderId="1" xfId="0" applyFont="1" applyFill="1" applyBorder="1" applyAlignment="1">
      <alignment horizontal="center"/>
    </xf>
    <xf numFmtId="166" fontId="0" fillId="0" borderId="1" xfId="0" applyNumberFormat="1" applyBorder="1"/>
    <xf numFmtId="164" fontId="0" fillId="0" borderId="1" xfId="0" applyNumberFormat="1" applyBorder="1" applyAlignment="1">
      <alignment horizontal="center"/>
    </xf>
    <xf numFmtId="0" fontId="2" fillId="5" borderId="1" xfId="0" applyFont="1" applyFill="1" applyBorder="1" applyAlignment="1">
      <alignment horizontal="center" vertical="center"/>
    </xf>
    <xf numFmtId="0" fontId="2" fillId="5" borderId="1" xfId="0" applyFont="1" applyFill="1" applyBorder="1" applyAlignment="1">
      <alignment horizontal="center" vertical="center" wrapText="1"/>
    </xf>
    <xf numFmtId="165" fontId="0" fillId="0" borderId="1" xfId="1" applyFont="1" applyBorder="1" applyAlignment="1">
      <alignment horizontal="center"/>
    </xf>
    <xf numFmtId="165" fontId="2" fillId="5" borderId="1" xfId="1" applyFont="1" applyFill="1" applyBorder="1" applyAlignment="1">
      <alignment vertical="center" wrapText="1"/>
    </xf>
    <xf numFmtId="165" fontId="2" fillId="5" borderId="1" xfId="1" applyFont="1" applyFill="1" applyBorder="1" applyAlignment="1">
      <alignment horizontal="center" vertical="center" wrapText="1"/>
    </xf>
    <xf numFmtId="165" fontId="7" fillId="3" borderId="1" xfId="1" applyFont="1" applyFill="1" applyBorder="1" applyAlignment="1"/>
    <xf numFmtId="165" fontId="1" fillId="7" borderId="1" xfId="1" applyFont="1" applyFill="1" applyBorder="1" applyAlignment="1">
      <alignment horizontal="center"/>
    </xf>
    <xf numFmtId="165" fontId="2" fillId="5" borderId="1" xfId="1" applyFont="1" applyFill="1" applyBorder="1" applyAlignment="1">
      <alignment horizontal="center" vertical="center"/>
    </xf>
    <xf numFmtId="165" fontId="7" fillId="0" borderId="1" xfId="1" applyFont="1" applyBorder="1"/>
    <xf numFmtId="0" fontId="0" fillId="10" borderId="1" xfId="0" applyFill="1" applyBorder="1" applyAlignment="1">
      <alignment horizontal="center"/>
    </xf>
    <xf numFmtId="0" fontId="7" fillId="0" borderId="1" xfId="0" applyFont="1" applyBorder="1" applyAlignment="1">
      <alignment horizontal="center"/>
    </xf>
    <xf numFmtId="165" fontId="7" fillId="0" borderId="1" xfId="1" applyFont="1" applyBorder="1" applyAlignment="1">
      <alignment horizontal="center"/>
    </xf>
    <xf numFmtId="0" fontId="0" fillId="11" borderId="0" xfId="0" applyFill="1"/>
    <xf numFmtId="0" fontId="0" fillId="11" borderId="1" xfId="0" applyFill="1" applyBorder="1"/>
    <xf numFmtId="0" fontId="0" fillId="11" borderId="1" xfId="0" applyFill="1" applyBorder="1" applyAlignment="1">
      <alignment horizontal="center"/>
    </xf>
    <xf numFmtId="166" fontId="0" fillId="11" borderId="1" xfId="0" applyNumberFormat="1" applyFill="1" applyBorder="1"/>
    <xf numFmtId="1" fontId="0" fillId="11" borderId="1" xfId="0" applyNumberFormat="1" applyFill="1" applyBorder="1" applyAlignment="1">
      <alignment horizontal="center"/>
    </xf>
    <xf numFmtId="165" fontId="0" fillId="11" borderId="1" xfId="1" applyFont="1" applyFill="1" applyBorder="1" applyAlignment="1">
      <alignment horizontal="center"/>
    </xf>
    <xf numFmtId="165" fontId="0" fillId="12" borderId="1" xfId="1" applyFont="1" applyFill="1" applyBorder="1" applyAlignment="1">
      <alignment horizontal="center"/>
    </xf>
    <xf numFmtId="0" fontId="0" fillId="6" borderId="0" xfId="0" applyFill="1"/>
    <xf numFmtId="0" fontId="1" fillId="13" borderId="0" xfId="0" applyFont="1" applyFill="1" applyBorder="1"/>
    <xf numFmtId="0" fontId="1" fillId="13" borderId="0" xfId="0" applyFont="1" applyFill="1"/>
    <xf numFmtId="0" fontId="4" fillId="13" borderId="1" xfId="0" applyFont="1" applyFill="1" applyBorder="1" applyAlignment="1">
      <alignment horizontal="center" vertical="center"/>
    </xf>
    <xf numFmtId="0" fontId="4" fillId="13" borderId="1" xfId="0" applyFont="1" applyFill="1" applyBorder="1" applyAlignment="1">
      <alignment horizontal="center" vertical="center" wrapText="1"/>
    </xf>
    <xf numFmtId="165" fontId="4" fillId="13" borderId="1" xfId="1" applyFont="1" applyFill="1" applyBorder="1" applyAlignment="1">
      <alignment horizontal="center" vertical="center" wrapText="1"/>
    </xf>
    <xf numFmtId="165" fontId="4" fillId="13" borderId="1" xfId="1" applyFont="1" applyFill="1" applyBorder="1" applyAlignment="1">
      <alignment vertical="center" wrapText="1"/>
    </xf>
    <xf numFmtId="165" fontId="4" fillId="13" borderId="1" xfId="1" applyFont="1" applyFill="1" applyBorder="1" applyAlignment="1">
      <alignment horizontal="center" vertical="center"/>
    </xf>
    <xf numFmtId="0" fontId="4" fillId="13" borderId="0" xfId="0" applyFont="1" applyFill="1"/>
    <xf numFmtId="164" fontId="7" fillId="0" borderId="1" xfId="0" applyNumberFormat="1" applyFont="1" applyBorder="1" applyAlignment="1">
      <alignment horizontal="center"/>
    </xf>
    <xf numFmtId="165" fontId="0" fillId="7" borderId="1" xfId="1" applyFont="1" applyFill="1" applyBorder="1" applyAlignment="1">
      <alignment horizontal="center"/>
    </xf>
    <xf numFmtId="0" fontId="0" fillId="0" borderId="1" xfId="0" applyBorder="1" applyAlignment="1">
      <alignment horizontal="center" vertical="top" wrapText="1"/>
    </xf>
    <xf numFmtId="0" fontId="0" fillId="7" borderId="0" xfId="0" applyFill="1" applyAlignment="1">
      <alignment horizontal="left" vertical="center" wrapText="1"/>
    </xf>
  </cellXfs>
  <cellStyles count="2">
    <cellStyle name="Currency" xfId="1" builtinId="4"/>
    <cellStyle name="Normal" xfId="0" builtinId="0"/>
  </cellStyles>
  <dxfs count="28">
    <dxf>
      <fill>
        <patternFill>
          <bgColor rgb="FFFF5050"/>
        </patternFill>
      </fill>
    </dxf>
    <dxf>
      <fill>
        <patternFill>
          <bgColor theme="9" tint="0.59996337778862885"/>
        </patternFill>
      </fill>
    </dxf>
    <dxf>
      <fill>
        <patternFill>
          <bgColor rgb="FFFF5050"/>
        </patternFill>
      </fill>
    </dxf>
    <dxf>
      <fill>
        <patternFill>
          <bgColor theme="9" tint="0.59996337778862885"/>
        </patternFill>
      </fill>
    </dxf>
    <dxf>
      <fill>
        <patternFill>
          <bgColor rgb="FFFF5050"/>
        </patternFill>
      </fill>
    </dxf>
    <dxf>
      <fill>
        <patternFill>
          <bgColor theme="9" tint="0.59996337778862885"/>
        </patternFill>
      </fill>
    </dxf>
    <dxf>
      <fill>
        <patternFill>
          <bgColor rgb="FFFF5050"/>
        </patternFill>
      </fill>
    </dxf>
    <dxf>
      <fill>
        <patternFill>
          <bgColor theme="9" tint="0.59996337778862885"/>
        </patternFill>
      </fill>
    </dxf>
    <dxf>
      <fill>
        <patternFill>
          <bgColor rgb="FFFF5050"/>
        </patternFill>
      </fill>
    </dxf>
    <dxf>
      <fill>
        <patternFill>
          <bgColor theme="9" tint="0.59996337778862885"/>
        </patternFill>
      </fill>
    </dxf>
    <dxf>
      <fill>
        <patternFill>
          <bgColor rgb="FFFF5050"/>
        </patternFill>
      </fill>
    </dxf>
    <dxf>
      <fill>
        <patternFill>
          <bgColor theme="9" tint="0.59996337778862885"/>
        </patternFill>
      </fill>
    </dxf>
    <dxf>
      <fill>
        <patternFill>
          <bgColor rgb="FFFF5050"/>
        </patternFill>
      </fill>
    </dxf>
    <dxf>
      <fill>
        <patternFill>
          <bgColor theme="9" tint="0.59996337778862885"/>
        </patternFill>
      </fill>
    </dxf>
    <dxf>
      <fill>
        <patternFill>
          <bgColor rgb="FFFF5050"/>
        </patternFill>
      </fill>
    </dxf>
    <dxf>
      <fill>
        <patternFill>
          <bgColor theme="9" tint="0.59996337778862885"/>
        </patternFill>
      </fill>
    </dxf>
    <dxf>
      <fill>
        <patternFill>
          <bgColor rgb="FFFF5050"/>
        </patternFill>
      </fill>
    </dxf>
    <dxf>
      <fill>
        <patternFill>
          <bgColor theme="9" tint="0.59996337778862885"/>
        </patternFill>
      </fill>
    </dxf>
    <dxf>
      <fill>
        <patternFill>
          <bgColor rgb="FFFF5050"/>
        </patternFill>
      </fill>
    </dxf>
    <dxf>
      <fill>
        <patternFill>
          <bgColor theme="9" tint="0.59996337778862885"/>
        </patternFill>
      </fill>
    </dxf>
    <dxf>
      <fill>
        <patternFill>
          <bgColor rgb="FFFF5050"/>
        </patternFill>
      </fill>
    </dxf>
    <dxf>
      <fill>
        <patternFill>
          <bgColor theme="9" tint="0.59996337778862885"/>
        </patternFill>
      </fill>
    </dxf>
    <dxf>
      <fill>
        <patternFill>
          <bgColor rgb="FFFF5050"/>
        </patternFill>
      </fill>
    </dxf>
    <dxf>
      <fill>
        <patternFill>
          <bgColor theme="9" tint="0.59996337778862885"/>
        </patternFill>
      </fill>
    </dxf>
    <dxf>
      <fill>
        <patternFill>
          <bgColor rgb="FFFF5050"/>
        </patternFill>
      </fill>
    </dxf>
    <dxf>
      <fill>
        <patternFill>
          <bgColor theme="9" tint="0.59996337778862885"/>
        </patternFill>
      </fill>
    </dxf>
    <dxf>
      <fill>
        <patternFill>
          <bgColor rgb="FFFF5050"/>
        </patternFill>
      </fill>
    </dxf>
    <dxf>
      <fill>
        <patternFill>
          <bgColor theme="9" tint="0.59996337778862885"/>
        </patternFill>
      </fill>
    </dxf>
  </dxfs>
  <tableStyles count="0" defaultTableStyle="TableStyleMedium2" defaultPivotStyle="PivotStyleLight16"/>
  <colors>
    <mruColors>
      <color rgb="FFFF505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tyles" Target="styles.xml"/><Relationship Id="rId19"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 Target="richData/rdrichvalue.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Flags>
  </global>
  <types>
    <type name="_imageurl">
      <keyFlags>
        <key name="Attribution Size">
          <flag name="ShowInAutoComplete" value="0"/>
        </key>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
          <flag name="ShowInCardView" value="0"/>
          <flag name="ShowInDotNotation" value="0"/>
          <flag name="ShowInAutoComplete" value="0"/>
        </key>
        <key name="%DataProviderExternalLinkLogo">
          <flag name="ShowInCardView" value="0"/>
          <flag name="ShowInDotNotation" value="0"/>
          <flag name="ShowInAutoComplete" value="0"/>
        </key>
      </keyFlags>
    </type>
  </types>
</rvTypesInfo>
</file>

<file path=xl/richData/rdrichvalue.xml><?xml version="1.0" encoding="utf-8"?>
<rvData xmlns="http://schemas.microsoft.com/office/spreadsheetml/2017/richdata" count="118">
  <rv s="0">
    <v>https://www.bing.com/financeapi/forcetrigger?t=a26ap2&amp;q=ARCX%3aXRT&amp;form=skydnc</v>
    <v>Learn more on Bing</v>
  </rv>
  <rv s="1">
    <v>en-US</v>
    <v>a26ap2</v>
    <v>268435456</v>
    <v>268435459</v>
    <v>1</v>
    <v>Powered by Refinitiv</v>
    <v>0</v>
    <v>SPDR S&amp;P Retail (ARCX:XRT)</v>
    <v>2</v>
    <v>3</v>
    <v>Finance</v>
    <v>4</v>
    <v>52.798000000000002</v>
    <v>26.29</v>
    <v>1.1991000000000001</v>
    <v>-0.40500000000000003</v>
    <v>-7.7349999999999997E-3</v>
    <v>USD</v>
    <v>NYSE Arca</v>
    <v>ARCX</v>
    <v>3.4999999999999996E-3</v>
    <v>52.25</v>
    <v>ETF</v>
    <v>44063.694846515624</v>
    <v>0</v>
    <v>51.81</v>
    <v>388383729.98000002</v>
    <v>SPDR S&amp;P Retail</v>
    <v>51.91</v>
    <v>52.36</v>
    <v>51.954999999999998</v>
    <v>XRT</v>
    <v>SPDR S&amp;P Retail (ARCX:XRT)</v>
    <v>1150976</v>
    <v>3355310</v>
  </rv>
  <rv s="2">
    <v>1</v>
  </rv>
  <rv s="0">
    <v>https://www.bing.com/financeapi/forcetrigger?t=a24b5r&amp;q=XNAS%3aTLT&amp;form=skydnc</v>
    <v>Learn more on Bing</v>
  </rv>
  <rv s="1">
    <v>en-US</v>
    <v>a24b5r</v>
    <v>268435456</v>
    <v>268435459</v>
    <v>1</v>
    <v>Powered by Refinitiv</v>
    <v>0</v>
    <v>iShares:20+ Trs Bd ETF (XNAS:TLT)</v>
    <v>2</v>
    <v>3</v>
    <v>Finance</v>
    <v>4</v>
    <v>179.7</v>
    <v>134.44999999999999</v>
    <v>1.0687</v>
    <v>1.75</v>
    <v>1.0688E-2</v>
    <v>USD</v>
    <v>Nasdaq Stock Market</v>
    <v>XNAS</v>
    <v>1.5E-3</v>
    <v>165.54</v>
    <v>ETF</v>
    <v>44063.694795381249</v>
    <v>3</v>
    <v>165.05</v>
    <v>20498025739.860001</v>
    <v>iShares:20+ Trs Bd ETF</v>
    <v>165.41</v>
    <v>163.72999999999999</v>
    <v>165.48</v>
    <v>TLT</v>
    <v>iShares:20+ Trs Bd ETF (XNAS:TLT)</v>
    <v>4760569</v>
    <v>8995969</v>
  </rv>
  <rv s="2">
    <v>4</v>
  </rv>
  <rv s="0">
    <v>https://www.bing.com/financeapi/forcetrigger?t=a268f2&amp;q=ARCX%3aXLU&amp;form=skydnc</v>
    <v>Learn more on Bing</v>
  </rv>
  <rv s="1">
    <v>en-US</v>
    <v>a268f2</v>
    <v>268435456</v>
    <v>268435459</v>
    <v>1</v>
    <v>Powered by Refinitiv</v>
    <v>0</v>
    <v>Sel Sector:Util SPDR (ARCX:XLU)</v>
    <v>2</v>
    <v>3</v>
    <v>Finance</v>
    <v>4</v>
    <v>71.099999999999994</v>
    <v>43.435000000000002</v>
    <v>0.99380000000000002</v>
    <v>-0.32</v>
    <v>-5.3480000000000003E-3</v>
    <v>USD</v>
    <v>NYSE Arca</v>
    <v>ARCX</v>
    <v>1.4000000000000002E-3</v>
    <v>59.91</v>
    <v>ETF</v>
    <v>44063.694990046097</v>
    <v>6</v>
    <v>59.36</v>
    <v>11576366275.41</v>
    <v>Sel Sector:Util SPDR</v>
    <v>59.59</v>
    <v>59.84</v>
    <v>59.52</v>
    <v>XLU</v>
    <v>Sel Sector:Util SPDR (ARCX:XLU)</v>
    <v>3360900</v>
    <v>14449065</v>
  </rv>
  <rv s="2">
    <v>7</v>
  </rv>
  <rv s="0">
    <v>https://www.bing.com/financeapi/forcetrigger?t=a24xim&amp;q=ARCX%3aUNG&amp;form=skydnc</v>
    <v>Learn more on Bing</v>
  </rv>
  <rv s="1">
    <v>en-US</v>
    <v>a24xim</v>
    <v>268435456</v>
    <v>268435459</v>
    <v>1</v>
    <v>Powered by Refinitiv</v>
    <v>0</v>
    <v>United States Nat Gas (ARCX:UNG)</v>
    <v>2</v>
    <v>3</v>
    <v>Finance</v>
    <v>4</v>
    <v>23.4</v>
    <v>8.89</v>
    <v>1.2269000000000001</v>
    <v>-0.18</v>
    <v>-1.3043000000000001E-2</v>
    <v>USD</v>
    <v>NYSE Arca</v>
    <v>ARCX</v>
    <v>1.3000000000000001E-2</v>
    <v>13.77</v>
    <v>ETF</v>
    <v>44063.694733078126</v>
    <v>9</v>
    <v>13.47</v>
    <v>351528352.26999998</v>
    <v>United States Nat Gas</v>
    <v>13.72</v>
    <v>13.8</v>
    <v>13.62</v>
    <v>UNG</v>
    <v>United States Nat Gas (ARCX:UNG)</v>
    <v>1989675</v>
    <v>5884844</v>
  </rv>
  <rv s="2">
    <v>10</v>
  </rv>
  <rv s="0">
    <v>https://www.bing.com/financeapi/forcetrigger?t=a1rour&amp;q=ARCX%3aEEM&amp;form=skydnc</v>
    <v>Learn more on Bing</v>
  </rv>
  <rv s="1">
    <v>en-US</v>
    <v>a1rour</v>
    <v>268435456</v>
    <v>268435459</v>
    <v>1</v>
    <v>Powered by Refinitiv</v>
    <v>0</v>
    <v>iShares:MSCI Em Mkts (ARCX:EEM)</v>
    <v>2</v>
    <v>3</v>
    <v>Finance</v>
    <v>4</v>
    <v>46.32</v>
    <v>30.094999999999999</v>
    <v>0.99460000000000004</v>
    <v>-0.435</v>
    <v>-9.8370000000000003E-3</v>
    <v>USD</v>
    <v>NYSE Arca</v>
    <v>ARCX</v>
    <v>6.8999999999999999E-3</v>
    <v>43.805</v>
    <v>ETF</v>
    <v>44063.694837962961</v>
    <v>12</v>
    <v>43.37</v>
    <v>23889139715.43</v>
    <v>iShares:MSCI Em Mkts</v>
    <v>43.45</v>
    <v>44.22</v>
    <v>43.784999999999997</v>
    <v>EEM</v>
    <v>iShares:MSCI Em Mkts (ARCX:EEM)</v>
    <v>15405580</v>
    <v>34954304</v>
  </rv>
  <rv s="2">
    <v>13</v>
  </rv>
  <rv s="0">
    <v>https://www.bing.com/financeapi/forcetrigger?t=a1tkf2&amp;q=ARCX%3aFXI&amp;form=skydnc</v>
    <v>Learn more on Bing</v>
  </rv>
  <rv s="1">
    <v>en-US</v>
    <v>a1tkf2</v>
    <v>268435456</v>
    <v>268435459</v>
    <v>1</v>
    <v>Powered by Refinitiv</v>
    <v>0</v>
    <v>iShares:China Large Cp (ARCX:FXI)</v>
    <v>2</v>
    <v>3</v>
    <v>Finance</v>
    <v>4</v>
    <v>45.93</v>
    <v>33.104999999999997</v>
    <v>0.88190000000000002</v>
    <v>-0.12</v>
    <v>-2.7550000000000001E-3</v>
    <v>USD</v>
    <v>NYSE Arca</v>
    <v>ARCX</v>
    <v>7.4000000000000003E-3</v>
    <v>43.47</v>
    <v>ETF</v>
    <v>44063.694805705469</v>
    <v>15</v>
    <v>43.13</v>
    <v>3429707100.3499999</v>
    <v>iShares:China Large Cp</v>
    <v>43.2</v>
    <v>43.55</v>
    <v>43.43</v>
    <v>FXI</v>
    <v>iShares:China Large Cp (ARCX:FXI)</v>
    <v>6059719</v>
    <v>19398696</v>
  </rv>
  <rv s="2">
    <v>16</v>
  </rv>
  <rv s="0">
    <v>http://en.wikipedia.org/wiki/Public_domain</v>
    <v>Public domain</v>
  </rv>
  <rv s="0">
    <v>http://en.wikipedia.org/wiki/Hewlett-Packard</v>
    <v>Wikipedia</v>
  </rv>
  <rv s="3">
    <v>18</v>
    <v>19</v>
  </rv>
  <rv s="4">
    <v>10</v>
    <v>https://www.bing.com/th?id=AMMS_98757b1e7b158827481b7c629463c21b&amp;qlt=95</v>
    <v>20</v>
    <v/>
    <v>https://www.bing.com/images/search?form=xlimg&amp;q=hp+company</v>
    <v>Image of HP INC.</v>
  </rv>
  <rv s="0">
    <v>https://www.bing.com/financeapi/forcetrigger?t=a1uu5r&amp;q=XNYS%3aHPQ&amp;form=skydnc</v>
    <v>Learn more on Bing</v>
  </rv>
  <rv s="5">
    <v>en-US</v>
    <v>a1uu5r</v>
    <v>268435456</v>
    <v>268435457</v>
    <v>1</v>
    <v>Powered by Refinitiv</v>
    <v>5</v>
    <v>HP INC. (XNYS:HPQ)</v>
    <v>7</v>
    <v>8</v>
    <v>Finance</v>
    <v>9</v>
    <v>23.93</v>
    <v>12.54</v>
    <v>0.95479999999999998</v>
    <v>0.02</v>
    <v>1.103E-3</v>
    <v>USD</v>
    <v>HP Inc. is a provider of products, technologies, software, solutions and services to individual consumers, small- and medium-sized businesses, and enterprises, including customers in the government, health and education sectors. The Company provides personal computing and other access devices, imaging and printing products, and related technologies, solutions and services. Its segments include Personal Systems, Printing and Corporate Investments. The Personal Systems segment provides Commercial personal computers (PCs), Consumer PCs, workstations, thin clients, Commercial tablets and mobility devices, retail point-of-sale systems, displays and other accessories, software, support and services for the commercial and consumer markets. The Printing segment provides consumer and commercial printer hardware, supplies, media, solutions and services, as well as scanning devices. The Corporate Investments segment includes the operations of HP Labs and certain business incubation projects.</v>
    <v>56000</v>
    <v>New York Stock Exchange</v>
    <v>XNYS</v>
    <v>XNYS</v>
    <v>1501 Page Mill Rd, PALO ALTO, CA, 94304-1126 US</v>
    <v>18.204999999999998</v>
    <v>21</v>
    <v>Computers, Phones &amp; Household Electronics</v>
    <v>Stock</v>
    <v>44063.694678541404</v>
    <v>22</v>
    <v>17.97</v>
    <v>26082410000</v>
    <v>HP INC.</v>
    <v>HP INC.</v>
    <v>17.98</v>
    <v>9.0688999999999993</v>
    <v>18.14</v>
    <v>18.16</v>
    <v>1429957000</v>
    <v>HPQ</v>
    <v>HP INC. (XNYS:HPQ)</v>
    <v>2445141</v>
    <v>9898115</v>
    <v>1998</v>
  </rv>
  <rv s="2">
    <v>23</v>
  </rv>
  <rv s="0">
    <v>https://www.bing.com/financeapi/forcetrigger?t=a233ur&amp;q=ARCX%3aSLV&amp;form=skydnc</v>
    <v>Learn more on Bing</v>
  </rv>
  <rv s="1">
    <v>en-US</v>
    <v>a233ur</v>
    <v>268435456</v>
    <v>268435459</v>
    <v>1</v>
    <v>Powered by Refinitiv</v>
    <v>0</v>
    <v>IShares:Silver Trust (ARCX:SLV)</v>
    <v>2</v>
    <v>3</v>
    <v>Finance</v>
    <v>4</v>
    <v>27.39</v>
    <v>10.86</v>
    <v>1.7657</v>
    <v>0.33229999999999998</v>
    <v>1.3351E-2</v>
    <v>USD</v>
    <v>NYSE Arca</v>
    <v>ARCX</v>
    <v>5.0000000000000001E-3</v>
    <v>25.41</v>
    <v>ETF</v>
    <v>44063.695594015626</v>
    <v>25</v>
    <v>24.885000000000002</v>
    <v>13669514095.42</v>
    <v>IShares:Silver Trust</v>
    <v>24.93</v>
    <v>24.89</v>
    <v>25.222300000000001</v>
    <v>SLV</v>
    <v>IShares:Silver Trust (ARCX:SLV)</v>
    <v>24866628</v>
    <v>78231411</v>
  </rv>
  <rv s="2">
    <v>26</v>
  </rv>
  <rv s="0">
    <v>https://www.bing.com/financeapi/forcetrigger?t=a21mim&amp;q=XNAS%3aQQQ&amp;form=skydnc</v>
    <v>Learn more on Bing</v>
  </rv>
  <rv s="1">
    <v>en-US</v>
    <v>a21mim</v>
    <v>268435456</v>
    <v>268435459</v>
    <v>1</v>
    <v>Powered by Refinitiv</v>
    <v>0</v>
    <v>Invesco QQQ Trust 1 (XNAS:QQQ)</v>
    <v>2</v>
    <v>3</v>
    <v>Finance</v>
    <v>4</v>
    <v>279.02</v>
    <v>164.93</v>
    <v>1.0085</v>
    <v>2.2808999999999999</v>
    <v>8.2609999999999992E-3</v>
    <v>USD</v>
    <v>Nasdaq Stock Market</v>
    <v>XNAS</v>
    <v>2E-3</v>
    <v>278.72000000000003</v>
    <v>ETF</v>
    <v>44063.695244305469</v>
    <v>28</v>
    <v>274.86</v>
    <v>124578072314.75999</v>
    <v>Invesco QQQ Trust 1</v>
    <v>275.27999999999997</v>
    <v>276.10000000000002</v>
    <v>278.3809</v>
    <v>QQQ</v>
    <v>Invesco QQQ Trust 1 (XNAS:QQQ)</v>
    <v>13469447</v>
    <v>36188586</v>
  </rv>
  <rv s="2">
    <v>29</v>
  </rv>
  <rv s="0">
    <v>https://www.bing.com/financeapi/forcetrigger?t=a23hqh&amp;q=ARCX%3aSPY&amp;form=skydnc</v>
    <v>Learn more on Bing</v>
  </rv>
  <rv s="1">
    <v>en-US</v>
    <v>a23hqh</v>
    <v>268435456</v>
    <v>268435459</v>
    <v>1</v>
    <v>Powered by Refinitiv</v>
    <v>0</v>
    <v>SPDR S&amp;P 500 ETF (ARCX:SPY)</v>
    <v>2</v>
    <v>3</v>
    <v>Finance</v>
    <v>4</v>
    <v>339.61</v>
    <v>218.26</v>
    <v>0.99619999999999997</v>
    <v>0.435</v>
    <v>1.2900000000000001E-3</v>
    <v>USD</v>
    <v>NYSE Arca</v>
    <v>ARCX</v>
    <v>8.9999999999999998E-4</v>
    <v>337.86</v>
    <v>ETF</v>
    <v>44063.695301133594</v>
    <v>31</v>
    <v>335.22</v>
    <v>289038082744.58002</v>
    <v>SPDR S&amp;P 500 ETF</v>
    <v>335.41</v>
    <v>337.13</v>
    <v>337.565</v>
    <v>SPY</v>
    <v>SPDR S&amp;P 500 ETF (ARCX:SPY)</v>
    <v>18784568</v>
    <v>55108888</v>
  </rv>
  <rv s="2">
    <v>32</v>
  </rv>
  <rv s="0">
    <v>http://en.wikipedia.org/wiki/Activision_Blizzard</v>
    <v>Wikipedia</v>
  </rv>
  <rv s="3">
    <v>18</v>
    <v>34</v>
  </rv>
  <rv s="4">
    <v>10</v>
    <v>https://www.bing.com/th?id=AMMS_eb453375bdf3af024dec0a3b4be34c46&amp;qlt=95</v>
    <v>35</v>
    <v/>
    <v>https://www.bing.com/images/search?form=xlimg&amp;q=activision+blizzard</v>
    <v>Image of ACTIVISION BLIZZARD, INC.</v>
  </rv>
  <rv s="0">
    <v>https://www.bing.com/financeapi/forcetrigger?t=a1nxoc&amp;q=XNAS%3aATVI&amp;form=skydnc</v>
    <v>Learn more on Bing</v>
  </rv>
  <rv s="5">
    <v>en-US</v>
    <v>a1nxoc</v>
    <v>268435456</v>
    <v>268435457</v>
    <v>1</v>
    <v>Powered by Refinitiv</v>
    <v>5</v>
    <v>ACTIVISION BLIZZARD, INC. (XNAS:ATVI)</v>
    <v>7</v>
    <v>8</v>
    <v>Finance</v>
    <v>9</v>
    <v>87.726500000000001</v>
    <v>47.16</v>
    <v>0.69850000000000001</v>
    <v>1.395</v>
    <v>1.7016E-2</v>
    <v>USD</v>
    <v>Activision Blizzard, Inc. is a developer and publisher of interactive entertainment content and services. The Company develops and distributes content and services across various gaming platforms, including video game consoles, personal computers (PC) and mobile devices. Its segments include Activision Publishing, Inc. (Activision), Blizzard Entertainment, Inc. (Blizzard), King Digital Entertainment (King) and Other. Activision is a developer and publisher of interactive software products and content. Blizzard is engaged in developing and publishing of interactive software products and entertainment content, particularly in PC gaming. King is a mobile entertainment company. It is engaged in other businesses, including The Major League Gaming (MLG) business; The Activision Blizzard Studios (Studios) business, and The Activision Blizzard Distribution (Distribution) business. It also develops products spanning other genres, including action/adventure, role-playing and simulation.</v>
    <v>9200</v>
    <v>Nasdaq Stock Market</v>
    <v>XNAS</v>
    <v>XNAS</v>
    <v>3100 OCEAN PARK BLVD, SANTA MONICA, CA, 90405-3032 US</v>
    <v>83.6</v>
    <v>36</v>
    <v>Software &amp; IT Services</v>
    <v>Stock</v>
    <v>44063.695205937503</v>
    <v>37</v>
    <v>81.8613</v>
    <v>64165720000</v>
    <v>ACTIVISION BLIZZARD, INC.</v>
    <v>ACTIVISION BLIZZARD, INC.</v>
    <v>82.02</v>
    <v>34.993099999999998</v>
    <v>81.98</v>
    <v>83.375</v>
    <v>771872100</v>
    <v>ATVI</v>
    <v>ACTIVISION BLIZZARD, INC. (XNAS:ATVI)</v>
    <v>2150388</v>
    <v>6801766</v>
    <v>2000</v>
  </rv>
  <rv s="2">
    <v>38</v>
  </rv>
  <rv s="0">
    <v>https://www.bing.com/financeapi/forcetrigger?t=a2qym7&amp;q=XNAS%3aOGI&amp;form=skydnc</v>
    <v>Learn more on Bing</v>
  </rv>
  <rv s="6">
    <v>en-US</v>
    <v>a2qym7</v>
    <v>268435456</v>
    <v>268435457</v>
    <v>1</v>
    <v>Powered by Refinitiv</v>
    <v>11</v>
    <v>ORGANIGRAM HOLDINGS INC. (XNAS:OGI)</v>
    <v>12</v>
    <v>13</v>
    <v>Finance</v>
    <v>9</v>
    <v>5.24</v>
    <v>1.0900000000000001</v>
    <v>1.4716</v>
    <v>-0.06</v>
    <v>-4.3796000000000002E-2</v>
    <v>USD</v>
    <v>OrganiGram Holdings Inc, formerly Inform Exploration Corp, is a Canada-based company, which operates through its subsidiary Organigram Inc. Organigram Inc is a licensed medical marijuana producer of dried cannabis and cannabis oil. The Company is permitted to possess, produce, sell, provide, ship, deliver, transport and destroy cannabis, cannabis plants (including plants and seeds) and cannabis oil, in conformity with cannabis Act. The Company is also authorized for wholesale shipping of cannabis plant cuttings, dried flower, blends, pre-rolls and cannabis oil to approved retailers and wholesalers for adult-use recreational cannabis under individual provincial and territorial regulations as per Cannabis Act. The Company distributes its products mainly through the Company’s online store or by phone.</v>
    <v>Nasdaq Stock Market</v>
    <v>XNAS</v>
    <v>XNAS</v>
    <v>35A English Dr, MONCTON, NB, E1E 3X3 CA</v>
    <v>1.38</v>
    <v>Pharmaceuticals</v>
    <v>Stock</v>
    <v>44063.695162037038</v>
    <v>40</v>
    <v>1.3</v>
    <v>371508500</v>
    <v>ORGANIGRAM HOLDINGS INC.</v>
    <v>ORGANIGRAM HOLDINGS INC.</v>
    <v>1.38</v>
    <v>15.213699999999999</v>
    <v>1.37</v>
    <v>1.31</v>
    <v>194507100</v>
    <v>OGI</v>
    <v>ORGANIGRAM HOLDINGS INC. (XNAS:OGI)</v>
    <v>1542737</v>
    <v>3363950</v>
    <v>2016</v>
  </rv>
  <rv s="2">
    <v>41</v>
  </rv>
  <rv s="0">
    <v>https://www.bing.com/financeapi/forcetrigger?t=a2cez2&amp;q=XNAS%3aCLSK&amp;form=skydnc</v>
    <v>Learn more on Bing</v>
  </rv>
  <rv s="7">
    <v>en-US</v>
    <v>a2cez2</v>
    <v>268435456</v>
    <v>268435457</v>
    <v>1</v>
    <v>Powered by Refinitiv</v>
    <v>14</v>
    <v>CLEANSPARK, INC. (XNAS:CLSK)</v>
    <v>12</v>
    <v>15</v>
    <v>Finance</v>
    <v>9</v>
    <v>13.98</v>
    <v>0.97</v>
    <v>2.9100999999999999</v>
    <v>-1.1399999999999999</v>
    <v>-8.5457000000000005E-2</v>
    <v>USD</v>
    <v>CleanSpark, Inc. operates as a diversified software and intelligent energy services company. It offers software and intelligent controls for microgrid and distributed energy resource management systems and strategy and design services. The Company’s products include mPulse, Switchgear and mVSO software platforms. It provides energy software and control technology that allows energy users to obtain resiliency and economic optimization. The Company’s software can enable a microgrid to be scaled to the user's specific needs and can be implemented across commercial, industrial, military, agricultural and municipal deployment. The product and services consist of intelligent energy controls, microgrid modeling software, and consulting services in design, technology, and business process methodologies to help transform businesses. Its services include intelligent energy monitoring and controls, microgrid design and engineering and consulting services. Its subsidiary is p2klabs Inc.</v>
    <v>5</v>
    <v>Nasdaq Stock Market</v>
    <v>XNAS</v>
    <v>XNAS</v>
    <v>1185 SOUTH 1800 WEST, SUITE 3, WOODS CROSS, UT, 84087 US</v>
    <v>13.14</v>
    <v>Renewable Energy</v>
    <v>Stock</v>
    <v>44063.694271527347</v>
    <v>43</v>
    <v>11.77</v>
    <v>208077800</v>
    <v>CLEANSPARK, INC.</v>
    <v>CLEANSPARK, INC.</v>
    <v>13.01</v>
    <v>13.34</v>
    <v>12.2</v>
    <v>17354280</v>
    <v>CLSK</v>
    <v>CLEANSPARK, INC. (XNAS:CLSK)</v>
    <v>2420036</v>
    <v>5614588</v>
    <v>1987</v>
  </rv>
  <rv s="2">
    <v>44</v>
  </rv>
  <rv s="0">
    <v>https://www.bing.com/financeapi/forcetrigger?t=a24qnm&amp;q=XNAS%3aUAL&amp;form=skydnc</v>
    <v>Learn more on Bing</v>
  </rv>
  <rv s="8">
    <v>en-US</v>
    <v>a24qnm</v>
    <v>268435456</v>
    <v>268435457</v>
    <v>1</v>
    <v>Powered by Refinitiv</v>
    <v>16</v>
    <v>UNITED AIRLINES HOLDINGS, INC. (XNAS:UAL)</v>
    <v>12</v>
    <v>17</v>
    <v>Finance</v>
    <v>9</v>
    <v>95.16</v>
    <v>17.8</v>
    <v>1.5031000000000001</v>
    <v>-0.27200000000000002</v>
    <v>-7.8979999999999988E-3</v>
    <v>USD</v>
    <v>United Airlines Holdings Inc., formerly United Continental Holdings, Inc., is a holding company and its principal, wholly-owned subsidiary is United Airlines, Inc. (United). The Company transports people and cargo throughout North America and to destinations in Asia, Europe, the Middle East and Latin America. Through United and its regional carriers, it operates across five continents, with hubs at Newark Liberty International Airport (Newark), Chicago O'Hare International Airport (Chicago O'Hare), Denver International Airport (Denver), George Bush Intercontinental Airport (Houston Bush), Los Angeles International Airport (LAX), A.B. Won Pat International Airport (Guam), San Francisco International Airport (SFO) and Washington Dulles International Airport (Washington Dulles). It has contractual relationships with various regional carriers to provide regional aircraft service branded as United Express.</v>
    <v>91800</v>
    <v>Nasdaq Stock Market</v>
    <v>XNAS</v>
    <v>XNAS</v>
    <v>Jennifer L. Kraft - Whqld, 233 South Wacker Drive, CHICAGO, IL, 60606 US</v>
    <v>34.35</v>
    <v>Passenger Transportation Services</v>
    <v>Stock</v>
    <v>44063.695030566407</v>
    <v>46</v>
    <v>33.200000000000003</v>
    <v>9887625000</v>
    <v>UNITED AIRLINES HOLDINGS, INC.</v>
    <v>UNITED AIRLINES HOLDINGS, INC.</v>
    <v>33.92</v>
    <v>8.7719000000000005</v>
    <v>34.44</v>
    <v>34.167999999999999</v>
    <v>290983700</v>
    <v>UAL</v>
    <v>UNITED AIRLINES HOLDINGS, INC. (XNAS:UAL)</v>
    <v>18435382</v>
    <v>39667654</v>
    <v>1968</v>
  </rv>
  <rv s="2">
    <v>47</v>
  </rv>
  <rv s="0">
    <v>http://en.wikipedia.org/wiki/General_Electric</v>
    <v>Wikipedia</v>
  </rv>
  <rv s="3">
    <v>18</v>
    <v>49</v>
  </rv>
  <rv s="4">
    <v>10</v>
    <v>https://www.bing.com/th?id=AMMS_301c5fbc1963a22028790c2c83b0dc3c&amp;qlt=95</v>
    <v>50</v>
    <v/>
    <v>https://www.bing.com/images/search?form=xlimg&amp;q=general+electric</v>
    <v>Image of GENERAL ELECTRIC COMPANY</v>
  </rv>
  <rv s="0">
    <v>https://www.bing.com/financeapi/forcetrigger?t=a1tr1h&amp;q=XNYS%3aGE&amp;form=skydnc</v>
    <v>Learn more on Bing</v>
  </rv>
  <rv s="5">
    <v>en-US</v>
    <v>a1tr1h</v>
    <v>268435456</v>
    <v>268435457</v>
    <v>1</v>
    <v>Powered by Refinitiv</v>
    <v>5</v>
    <v>GENERAL ELECTRIC COMPANY (XNYS:GE)</v>
    <v>7</v>
    <v>8</v>
    <v>Finance</v>
    <v>9</v>
    <v>13.26</v>
    <v>5.48</v>
    <v>0.93840000000000001</v>
    <v>-0.04</v>
    <v>-6.2749999999999993E-3</v>
    <v>USD</v>
    <v>General Electric Company is a global digital industrial company. The Company's products and services range from aircraft engines, power generation, and oil and gas production equipment to medical imaging, financing and industrial products. Its segments include Power, which includes products and services related to energy production; Renewable Energy, which offers renewable power sources; Oil &amp; Gas, including liquefied natural gas and pipelines; Aviation, which includes commercial and military aircraft engines, and integrated digital components, among others; Healthcare, which provides healthcare technologies in medical imaging, digital solutions, patient monitoring and diagnostics, and drug discovery, among others; Transportation, which is a supplier to the railroad, mining, marine, stationary power and drilling industries; Energy Connections &amp; Lighting, which includes Energy Connections and Lighting businesses, and Capital, which is a financial services division.</v>
    <v>205000</v>
    <v>New York Stock Exchange</v>
    <v>XNYS</v>
    <v>XNYS</v>
    <v>5 NECCO STREET, BOSTON, MA, 02210 US</v>
    <v>6.37</v>
    <v>51</v>
    <v>Industrial Conglomerates</v>
    <v>Stock</v>
    <v>44063.695293043747</v>
    <v>52</v>
    <v>6.21</v>
    <v>56371180000</v>
    <v>GENERAL ELECTRIC COMPANY</v>
    <v>GENERAL ELECTRIC COMPANY</v>
    <v>6.34</v>
    <v>16.741900000000001</v>
    <v>6.375</v>
    <v>6.335</v>
    <v>8753289000</v>
    <v>GE</v>
    <v>GENERAL ELECTRIC COMPANY (XNYS:GE)</v>
    <v>37589444</v>
    <v>77374962</v>
    <v>1892</v>
  </rv>
  <rv s="2">
    <v>53</v>
  </rv>
  <rv s="0">
    <v>https://www.bing.com/financeapi/forcetrigger?t=a24g52&amp;q=XNAS%3aTQQQ&amp;form=skydnc</v>
    <v>Learn more on Bing</v>
  </rv>
  <rv s="1">
    <v>en-US</v>
    <v>a24g52</v>
    <v>268435456</v>
    <v>268435459</v>
    <v>1</v>
    <v>Powered by Refinitiv</v>
    <v>0</v>
    <v>ProShares:UltP QQQ (XNAS:TQQQ)</v>
    <v>2</v>
    <v>3</v>
    <v>Finance</v>
    <v>4</v>
    <v>137.21</v>
    <v>32.270000000000003</v>
    <v>3.347</v>
    <v>3.23</v>
    <v>2.4292999999999999E-2</v>
    <v>USD</v>
    <v>Nasdaq Stock Market</v>
    <v>XNAS</v>
    <v>9.4999999999999998E-3</v>
    <v>136.72</v>
    <v>ETF</v>
    <v>44063.695173611108</v>
    <v>55</v>
    <v>131.18</v>
    <v>7419351377.0600004</v>
    <v>ProShares:UltP QQQ</v>
    <v>131.75</v>
    <v>132.96</v>
    <v>136.19</v>
    <v>TQQQ</v>
    <v>ProShares:UltP QQQ (XNAS:TQQQ)</v>
    <v>10880022</v>
    <v>30728146</v>
  </rv>
  <rv s="2">
    <v>56</v>
  </rv>
  <rv s="0">
    <v>http://en.wikipedia.org/wiki/Micron_Technology</v>
    <v>Wikipedia</v>
  </rv>
  <rv s="3">
    <v>18</v>
    <v>58</v>
  </rv>
  <rv s="4">
    <v>10</v>
    <v>https://www.bing.com/th?id=AMMS_859e01ab6a50ed86a738e78dc1d269e1&amp;qlt=95</v>
    <v>59</v>
    <v/>
    <v>https://www.bing.com/images/search?form=xlimg&amp;q=micron+technology</v>
    <v>Image of MICRON TECHNOLOGY, INC.</v>
  </rv>
  <rv s="0">
    <v>https://www.bing.com/financeapi/forcetrigger?t=a1y4oc&amp;q=XNAS%3aMU&amp;form=skydnc</v>
    <v>Learn more on Bing</v>
  </rv>
  <rv s="5">
    <v>en-US</v>
    <v>a1y4oc</v>
    <v>268435456</v>
    <v>268435457</v>
    <v>1</v>
    <v>Powered by Refinitiv</v>
    <v>5</v>
    <v>MICRON TECHNOLOGY, INC. (XNAS:MU)</v>
    <v>7</v>
    <v>8</v>
    <v>Finance</v>
    <v>9</v>
    <v>61.19</v>
    <v>31.13</v>
    <v>1.4191</v>
    <v>-1.1399999999999999</v>
    <v>-2.588E-2</v>
    <v>USD</v>
    <v>Micron Technology, Inc. is engaged in semiconductor systems. The Company's portfolio of memory technologies, including dynamic random-access memory (DRAM), negative-AND (NAND) Flash and NOR Flash are the basis for solid-state drives, modules, multi-chip packages and other system solutions. Its business segments include Compute and Networking Business Unit (CNBU), which includes memory products sold into compute, networking, graphics and cloud server markets; Mobile Business Unit (MBU), which includes memory products sold into smartphone, tablet and other mobile-device markets; Storage Business Unit (SBU), which includes memory products sold into enterprise, client, cloud and removable storage markets, and SBU also includes products sold to Intel through its Intel/Micron Flash Technology (IMFT) joint venture, and Embedded Business Unit (EBU), which includes memory products sold into automotive, industrial, connected home and consumer electronics markets.</v>
    <v>37000</v>
    <v>Nasdaq Stock Market</v>
    <v>XNAS</v>
    <v>XNAS</v>
    <v>8000 S Federal Way, Po Box 6, BOISE, ID, 83716-9632 US</v>
    <v>43.65</v>
    <v>60</v>
    <v>Semiconductors &amp; Semiconductor Equipment</v>
    <v>Stock</v>
    <v>44063.69425925926</v>
    <v>61</v>
    <v>42.25</v>
    <v>49328330000</v>
    <v>MICRON TECHNOLOGY, INC.</v>
    <v>MICRON TECHNOLOGY, INC.</v>
    <v>42.68</v>
    <v>22.0243</v>
    <v>44.05</v>
    <v>42.91</v>
    <v>1110998000</v>
    <v>MU</v>
    <v>MICRON TECHNOLOGY, INC. (XNAS:MU)</v>
    <v>15184072</v>
    <v>19021282</v>
    <v>1984</v>
  </rv>
  <rv s="2">
    <v>62</v>
  </rv>
  <rv s="0">
    <v>http://en.wikipedia.org/wiki/The_Walt_Disney_Company</v>
    <v>Wikipedia</v>
  </rv>
  <rv s="3">
    <v>18</v>
    <v>64</v>
  </rv>
  <rv s="4">
    <v>10</v>
    <v>https://www.bing.com/th?id=AMMS_0aa288ba528f6f45e3de87d97e250136&amp;qlt=95</v>
    <v>65</v>
    <v/>
    <v>https://www.bing.com/images/search?form=xlimg&amp;q=the+walt+disney+company</v>
    <v>Image of THE WALT DISNEY COMPANY</v>
  </rv>
  <rv s="0">
    <v>https://www.bing.com/financeapi/forcetrigger?t=a1r2z2&amp;q=XNYS%3aDIS&amp;form=skydnc</v>
    <v>Learn more on Bing</v>
  </rv>
  <rv s="5">
    <v>en-US</v>
    <v>a1r2z2</v>
    <v>268435456</v>
    <v>268435457</v>
    <v>1</v>
    <v>Powered by Refinitiv</v>
    <v>5</v>
    <v>THE WALT DISNEY COMPANY (XNYS:DIS)</v>
    <v>7</v>
    <v>8</v>
    <v>Finance</v>
    <v>9</v>
    <v>153.41</v>
    <v>79.069999999999993</v>
    <v>1.0621</v>
    <v>-1.55E-2</v>
    <v>-1.2130000000000001E-4</v>
    <v>USD</v>
    <v>The Walt Disney Company, formerly TWDC Holdco 613 Corp, is a worldwide entertainment company. The Company operates in four business segments: Media Networks, Parks Experiences and Products, Studio Entertainment, and Direct-To-Consumer and International. The media networks segment includes cable and broadcast television networks, television production and distribution operations, domestic television stations, and radio networks and stations. The Company's Walt Disney Imagineering unit designs and develops new theme park concepts and attractions, as well as resort properties. The studio entertainment segment produces and acquires live-action and animated motion pictures, direct-to-video content, musical recordings and live stage plays. The Company also develops and publishes games, primarily for mobile platforms, books, magazines and comic books.</v>
    <v>223000</v>
    <v>New York Stock Exchange</v>
    <v>XNYS</v>
    <v>XNYS</v>
    <v>500 S Buena Vista St, BURBANK, CA, 91521-0001 US</v>
    <v>128.44999999999999</v>
    <v>66</v>
    <v>Media &amp; Publishing</v>
    <v>Stock</v>
    <v>44063.694756944446</v>
    <v>67</v>
    <v>126.53</v>
    <v>232966600000</v>
    <v>THE WALT DISNEY COMPANY</v>
    <v>THE WALT DISNEY COMPANY</v>
    <v>126.93</v>
    <v>0</v>
    <v>127.76</v>
    <v>127.7445</v>
    <v>1807063000</v>
    <v>DIS</v>
    <v>THE WALT DISNEY COMPANY (XNYS:DIS)</v>
    <v>2413788</v>
    <v>11959292</v>
    <v>2018</v>
  </rv>
  <rv s="2">
    <v>68</v>
  </rv>
  <rv s="0">
    <v>http://en.wikipedia.org/wiki/Avery_Dennison</v>
    <v>Wikipedia</v>
  </rv>
  <rv s="3">
    <v>18</v>
    <v>70</v>
  </rv>
  <rv s="4">
    <v>10</v>
    <v>https://www.bing.com/th?id=AMMS_9b24ed865b9666c9e6383b9074f6904e&amp;qlt=95</v>
    <v>71</v>
    <v/>
    <v>https://www.bing.com/images/search?form=xlimg&amp;q=avery+dennison</v>
    <v>Image of AVERY DENNISON CORPORATION</v>
  </rv>
  <rv s="0">
    <v>https://www.bing.com/financeapi/forcetrigger?t=a1o1ar&amp;q=XNYS%3aAVY&amp;form=skydnc</v>
    <v>Learn more on Bing</v>
  </rv>
  <rv s="5">
    <v>en-US</v>
    <v>a1o1ar</v>
    <v>268435456</v>
    <v>268435457</v>
    <v>1</v>
    <v>Powered by Refinitiv</v>
    <v>5</v>
    <v>AVERY DENNISON CORPORATION (XNYS:AVY)</v>
    <v>7</v>
    <v>8</v>
    <v>Finance</v>
    <v>9</v>
    <v>141.09</v>
    <v>76.959999999999994</v>
    <v>1.1696</v>
    <v>-1.73</v>
    <v>-1.5141999999999999E-2</v>
    <v>USD</v>
    <v>Avery Dennison Corporation (Avery Dennison) is engaged in the production of pressure-sensitive materials and a range of tickets, tags, labels and other converted products. The Company's segments include Label and Graphic Materials (LGM); Retail Branding and Information Solutions (RBIS), and Industrial and Healthcare Materials (IHM). The Company's LGM segment manufactures and sells Fasson-, JAC-, and Avery Dennison-brand pressure-sensitive label and packaging materials, Avery Dennison- and Mactac-brand graphics, and Avery Dennison-brand reflective products. The Company's RBIS segment designs, manufactures and sells a range of branding and information solutions to retailers, brand owners, apparel manufacturers, distributors and industrial customers on a global basis. The Company's IHM segment manufactures and sells Fasson-brand and Avery Dennison-brand tapes and fasteners, Vancive-brand medical pressure-sensitive adhesive (PSA) based materials and products, and performance polymers.</v>
    <v>30000</v>
    <v>New York Stock Exchange</v>
    <v>XNYS</v>
    <v>XNYS</v>
    <v>207 N Goode Ave, GLENDALE, CA, 91203-1301 US</v>
    <v>113.595</v>
    <v>72</v>
    <v>Containers &amp; Packaging</v>
    <v>Stock</v>
    <v>44063.695023495311</v>
    <v>73</v>
    <v>112.21</v>
    <v>9543063000</v>
    <v>AVERY DENNISON CORPORATION</v>
    <v>AVERY DENNISON CORPORATION</v>
    <v>112.81</v>
    <v>18.515499999999999</v>
    <v>114.25</v>
    <v>112.52</v>
    <v>83462150</v>
    <v>AVY</v>
    <v>AVERY DENNISON CORPORATION (XNYS:AVY)</v>
    <v>147827</v>
    <v>555251</v>
    <v>1977</v>
  </rv>
  <rv s="2">
    <v>74</v>
  </rv>
  <rv s="0">
    <v>https://www.bing.com/financeapi/forcetrigger?t=a1omr7&amp;q=XNAS%3aBLUE&amp;form=skydnc</v>
    <v>Learn more on Bing</v>
  </rv>
  <rv s="7">
    <v>en-US</v>
    <v>a1omr7</v>
    <v>268435456</v>
    <v>268435457</v>
    <v>1</v>
    <v>Powered by Refinitiv</v>
    <v>14</v>
    <v>BLUEBIRD BIO, INC. (XNAS:BLUE)</v>
    <v>12</v>
    <v>15</v>
    <v>Finance</v>
    <v>9</v>
    <v>124.155</v>
    <v>38.950000000000003</v>
    <v>2.2738999999999998</v>
    <v>-1.74</v>
    <v>-2.8548E-2</v>
    <v>USD</v>
    <v>bluebird bio, Inc. is a clinical-stage biotechnology company. The Company is focused on developing gene therapies for severe diseases and cancer. With its lentiviral-based gene therapy and gene editing capabilities, it has built an integrated product platform with various applications in these areas. The Company's clinical programs in severe genetic diseases include its LentiGlobin product candidate to treat transfusion-dependent b-thalassemia and to treat severe sickle cell disease (SCD) and its Lenti-D product candidate to treat cerebral adrenoleukodystrophy (CALD). Its programs in oncology focuses on developing T cell-based immunotherapies, including chimeric antigen receptor (CAR) and T cell receptor (TCR) T cell therapies. bb2121, its lead product candidate in oncology, is a CAR T cell product candidate for the treatment of multiple myeloma. It also has discovery research programs utilizing megaTALs/homing endonuclease gene editing technologies for use across its pipeline.</v>
    <v>1167</v>
    <v>Nasdaq Stock Market</v>
    <v>XNAS</v>
    <v>XNAS</v>
    <v>60 Binney St, CAMBRIDGE, MA, 02142-1512 US</v>
    <v>60.74</v>
    <v>Biotechnology &amp; Medical Research</v>
    <v>Stock</v>
    <v>44063.694207985936</v>
    <v>76</v>
    <v>58.68</v>
    <v>4095890000</v>
    <v>BLUEBIRD BIO, INC.</v>
    <v>BLUEBIRD BIO, INC.</v>
    <v>60.59</v>
    <v>60.95</v>
    <v>59.21</v>
    <v>66222970</v>
    <v>BLUE</v>
    <v>BLUEBIRD BIO, INC. (XNAS:BLUE)</v>
    <v>383861</v>
    <v>714032</v>
    <v>1992</v>
  </rv>
  <rv s="2">
    <v>77</v>
  </rv>
  <rv s="0">
    <v>http://en.wikipedia.org/wiki/Zoom_Video_Communications</v>
    <v>Wikipedia</v>
  </rv>
  <rv s="3">
    <v>18</v>
    <v>79</v>
  </rv>
  <rv s="4">
    <v>10</v>
    <v>https://www.bing.com/th?id=AMMS_166de0c9400c7b6e4dde6f49a3ff8527&amp;qlt=95</v>
    <v>80</v>
    <v/>
    <v>https://www.bing.com/images/search?form=xlimg&amp;q=zoom+video+communications</v>
    <v>Image of ZOOM VIDEO COMMUNICATIONS, INC.</v>
  </rv>
  <rv s="0">
    <v>https://www.bing.com/financeapi/forcetrigger?t=bpoxyc&amp;q=XNAS%3aZM&amp;form=skydnc</v>
    <v>Learn more on Bing</v>
  </rv>
  <rv s="9">
    <v>en-US</v>
    <v>bpoxyc</v>
    <v>268435456</v>
    <v>268435457</v>
    <v>1</v>
    <v>Powered by Refinitiv</v>
    <v>18</v>
    <v>ZOOM VIDEO COMMUNICATIONS, INC. (XNAS:ZM)</v>
    <v>7</v>
    <v>19</v>
    <v>Finance</v>
    <v>9</v>
    <v>289.14999999999998</v>
    <v>60.967500000000001</v>
    <v>15.64</v>
    <v>5.7183000000000005E-2</v>
    <v>USD</v>
    <v>Zoom Video Communications, Inc. is a provider of video-first communication platform and Web conferencing services. It offers cloud-native platform, which unifies cloud video conferencing, online meetings, group messaging and a software-based conference room system, which enables users to easily experience Zoom Meetings in their physical meeting spaces. Its solution offers video, audio and screen-sharing experience across Windows, Mac, Linux, Android, BlackBerry, Zoom Rooms and H.323/Session Initiation Protocol room systems, such as Polycom and Cisco Tandberg. Its solutions include Meetings, Premium Audio, Business Instant Messaging (IM), Video Webinar, Zoom Rooms, H.323/SIP Connector and Developer Platform. Its cloud video conferencing solutions include full screen and gallery view, and dual stream for dual screen. Its security solutions include secure socket layer (SSL) encryption and role-based access control. It offers its solutions to education, finance and government sectors.</v>
    <v>2854</v>
    <v>Nasdaq Stock Market</v>
    <v>XNAS</v>
    <v>XNAS</v>
    <v>55 Almaden Blvd Fl 6, San Jose, CA, 95113-1608 US</v>
    <v>289.54840000000002</v>
    <v>81</v>
    <v>Software &amp; IT Services</v>
    <v>Stock</v>
    <v>44063.69568287037</v>
    <v>82</v>
    <v>274</v>
    <v>78086110000</v>
    <v>ZOOM VIDEO COMMUNICATIONS, INC.</v>
    <v>ZOOM VIDEO COMMUNICATIONS, INC.</v>
    <v>274.26</v>
    <v>1608.8820000000001</v>
    <v>273.51</v>
    <v>289.14999999999998</v>
    <v>282103000</v>
    <v>ZM</v>
    <v>ZOOM VIDEO COMMUNICATIONS, INC. (XNAS:ZM)</v>
    <v>5877503</v>
    <v>5214533</v>
    <v>2011</v>
  </rv>
  <rv s="2">
    <v>83</v>
  </rv>
  <rv s="0">
    <v>http://en.wikipedia.org/wiki/Snap_Inc.</v>
    <v>Wikipedia</v>
  </rv>
  <rv s="3">
    <v>18</v>
    <v>85</v>
  </rv>
  <rv s="4">
    <v>10</v>
    <v>https://www.bing.com/th?id=AMMS_4fb73097a01f1d466c31851722ace0d0&amp;qlt=95</v>
    <v>86</v>
    <v/>
    <v>https://www.bing.com/images/search?form=xlimg&amp;q=snap+inc.</v>
    <v>Image of SNAP INC.</v>
  </rv>
  <rv s="0">
    <v>https://www.bing.com/financeapi/forcetrigger?t=a237m7&amp;q=XNYS%3aSNAP&amp;form=skydnc</v>
    <v>Learn more on Bing</v>
  </rv>
  <rv s="5">
    <v>en-US</v>
    <v>a237m7</v>
    <v>268435456</v>
    <v>268435457</v>
    <v>1</v>
    <v>Powered by Refinitiv</v>
    <v>5</v>
    <v>SNAP INC. (XNYS:SNAP)</v>
    <v>7</v>
    <v>8</v>
    <v>Finance</v>
    <v>9</v>
    <v>26.76</v>
    <v>7.89</v>
    <v>1.6904999999999999</v>
    <v>-0.215</v>
    <v>-9.8080000000000007E-3</v>
    <v>USD</v>
    <v>Snap Inc. is a camera company. The Company’s flagship product, Snapchat, is a camera application that helps people to communicate through short videos and images known as a Snap. The Company provides Camera, Friends Page, Discover, Snap Map, Memories and Spectacles. Snapchat opens directly into the Camera, helping in creating a Snap and sending it to friends. It offers a range of creative tools that enables people to personalize and add content to their Snaps. Its chat services includes creating and watching stories, chatting with groups, making voice and video calls, and communicating through a range of stickers and Bitmojis. Memories enable users to create Snaps and stories from their saved snaps, as well as their camera roll. It also offers Spectacles, its sunglasses that make Snap. The Company’s advertising products include Snap Ads and Sponsored Creative Tools, such as Sponsored Lenses and Sponsored Geofilters.</v>
    <v>3195</v>
    <v>New York Stock Exchange</v>
    <v>XNYS</v>
    <v>XNYS</v>
    <v>2772 Donald Douglas, Loop North, SANTA MONICA, CA, 90405 US</v>
    <v>21.97</v>
    <v>87</v>
    <v>Software &amp; IT Services</v>
    <v>Stock</v>
    <v>44063.694652777776</v>
    <v>88</v>
    <v>21.574999999999999</v>
    <v>31984930000</v>
    <v>SNAP INC.</v>
    <v>SNAP INC.</v>
    <v>21.79</v>
    <v>0</v>
    <v>21.92</v>
    <v>21.704999999999998</v>
    <v>1469220000</v>
    <v>SNAP</v>
    <v>SNAP INC. (XNYS:SNAP)</v>
    <v>4475280</v>
    <v>26375763</v>
    <v>2012</v>
  </rv>
  <rv s="2">
    <v>89</v>
  </rv>
  <rv s="0">
    <v>https://www.bing.com/financeapi/forcetrigger?t=a1xf1h&amp;q=XNAS%3aMDB&amp;form=skydnc</v>
    <v>Learn more on Bing</v>
  </rv>
  <rv s="10">
    <v>en-US</v>
    <v>a1xf1h</v>
    <v>268435456</v>
    <v>268435457</v>
    <v>1</v>
    <v>Powered by Refinitiv</v>
    <v>20</v>
    <v>MONGODB, INC. (XNAS:MDB)</v>
    <v>12</v>
    <v>21</v>
    <v>Finance</v>
    <v>9</v>
    <v>243.92</v>
    <v>93.81</v>
    <v>5.1050000000000004</v>
    <v>2.4001999999999999E-2</v>
    <v>USD</v>
    <v>MongoDB, Inc. is a modern, general purpose database platform. Its platform is designed to run applications at scale across a broad range of use cases in the cloud, on-premise or in a hybrid environment. Its primary subscription package is MongoDB Enterprise Advanced, which includes its proprietary database server, security, enterprise management capabilities, its graphical user interface, analytics integrations and technical support. It also offers MongoDB Atlas, its cloud hosted database-as-a-service (DBaaS) offering that includes infrastructure and management of its community server offering. The Company’s The MongoDB enterprise database server, called Enterprise Server, is its proprietary database. The Company’s other products include Community Server, a free-to-download version of its database and MongoDB Stitch, a backend-as-a-service. The Company also provides professional services to its customers, including consulting and training.</v>
    <v>1813</v>
    <v>Nasdaq Stock Market</v>
    <v>XNAS</v>
    <v>XNAS</v>
    <v>1633 Broadway Fl 38, NEW YORK, NY, 10019-6763 US</v>
    <v>220.41</v>
    <v>Software &amp; IT Services</v>
    <v>Stock</v>
    <v>44063.694872685184</v>
    <v>91</v>
    <v>210.08</v>
    <v>12191830000</v>
    <v>MONGODB, INC.</v>
    <v>MONGODB, INC.</v>
    <v>211.58</v>
    <v>212.69</v>
    <v>217.79499999999999</v>
    <v>58125530</v>
    <v>MDB</v>
    <v>MONGODB, INC. (XNAS:MDB)</v>
    <v>261430</v>
    <v>715340</v>
    <v>2007</v>
  </rv>
  <rv s="2">
    <v>92</v>
  </rv>
  <rv s="0">
    <v>https://www.bing.com/financeapi/forcetrigger?t=a253hw&amp;q=ARCX%3aUSO&amp;form=skydnc</v>
    <v>Learn more on Bing</v>
  </rv>
  <rv s="1">
    <v>en-US</v>
    <v>a253hw</v>
    <v>268435456</v>
    <v>268435459</v>
    <v>1</v>
    <v>Powered by Refinitiv</v>
    <v>0</v>
    <v>United States Oil Fund (ARCX:USO)</v>
    <v>2</v>
    <v>3</v>
    <v>Finance</v>
    <v>4</v>
    <v>106.56</v>
    <v>16.88</v>
    <v>1.2595000000000001</v>
    <v>-0.2</v>
    <v>-6.5230000000000002E-3</v>
    <v>USD</v>
    <v>NYSE Arca</v>
    <v>ARCX</v>
    <v>7.6E-3</v>
    <v>30.57</v>
    <v>ETF</v>
    <v>44063.694780092592</v>
    <v>94</v>
    <v>29.78</v>
    <v>4171356183.0500002</v>
    <v>United States Oil Fund</v>
    <v>30.02</v>
    <v>30.66</v>
    <v>30.46</v>
    <v>USO</v>
    <v>United States Oil Fund (ARCX:USO)</v>
    <v>4520081</v>
    <v>5223296</v>
  </rv>
  <rv s="2">
    <v>95</v>
  </rv>
  <rv s="0">
    <v>http://en.wikipedia.org/wiki/Bank_of_America</v>
    <v>Wikipedia</v>
  </rv>
  <rv s="3">
    <v>18</v>
    <v>97</v>
  </rv>
  <rv s="4">
    <v>10</v>
    <v>https://www.bing.com/th?id=AMMS_0720042c42661f705c810fedd777349a&amp;qlt=95</v>
    <v>98</v>
    <v/>
    <v>https://www.bing.com/images/search?form=xlimg&amp;q=bank+of+america</v>
    <v>Image of BANK OF AMERICA CORPORATION</v>
  </rv>
  <rv s="0">
    <v>https://www.bing.com/financeapi/forcetrigger?t=a1o4sm&amp;q=XNYS%3aBAC&amp;form=skydnc</v>
    <v>Learn more on Bing</v>
  </rv>
  <rv s="5">
    <v>en-US</v>
    <v>a1o4sm</v>
    <v>268435456</v>
    <v>268435457</v>
    <v>1</v>
    <v>Powered by Refinitiv</v>
    <v>5</v>
    <v>BANK OF AMERICA CORPORATION (XNYS:BAC)</v>
    <v>7</v>
    <v>8</v>
    <v>Finance</v>
    <v>9</v>
    <v>35.72</v>
    <v>17.95</v>
    <v>1.5824</v>
    <v>-0.30790000000000001</v>
    <v>-1.2070000000000001E-2</v>
    <v>USD</v>
    <v>Bank of America Corporation is a bank holding company and a financial holding company. The Company is a financial institution, serving individual consumers and others with a range of banking, investing, asset management and other financial and risk management products and services. The Company, through its banking and various non-bank subsidiaries, throughout the United States and in international markets, provides a range of banking and non-bank financial services and products through four business segments: Consumer Banking, which comprises Deposits and Consumer Lending; Global Wealth &amp; Investment Management, which consists of two primary businesses: Merrill Lynch Global Wealth Management and U.S. Trust, Bank of America Private Wealth Management; Global Banking, which provides a range of lending-related products and services; Global Markets, which offers sales and trading services, and All Other, which consists of equity investments, residual expense allocations and other.</v>
    <v>213000</v>
    <v>New York Stock Exchange</v>
    <v>XNYS</v>
    <v>XNYS</v>
    <v>Bank of America Corporate Center, 100 N Tryon St, CHARLOTTE, NC, 28255-0001 US</v>
    <v>25.324999999999999</v>
    <v>99</v>
    <v>Banking Services</v>
    <v>Stock</v>
    <v>44063.695293969533</v>
    <v>100</v>
    <v>25.02</v>
    <v>221194400000</v>
    <v>BANK OF AMERICA CORPORATION</v>
    <v>BANK OF AMERICA CORPORATION</v>
    <v>25.07</v>
    <v>12.248799999999999</v>
    <v>25.51</v>
    <v>25.202100000000002</v>
    <v>8664098000</v>
    <v>BAC</v>
    <v>BANK OF AMERICA CORPORATION (XNYS:BAC)</v>
    <v>26752821</v>
    <v>59374804</v>
    <v>1998</v>
  </rv>
  <rv s="2">
    <v>101</v>
  </rv>
  <rv s="0">
    <v>http://en.wikipedia.org/wiki/Intel</v>
    <v>Wikipedia</v>
  </rv>
  <rv s="3">
    <v>18</v>
    <v>103</v>
  </rv>
  <rv s="4">
    <v>10</v>
    <v>https://www.bing.com/th?id=AMMS_c403bf41659acee264fb566dad5acacf&amp;qlt=95</v>
    <v>104</v>
    <v/>
    <v>https://www.bing.com/images/search?form=xlimg&amp;q=intel</v>
    <v>Image of INTEL CORPORATION</v>
  </rv>
  <rv s="0">
    <v>https://www.bing.com/financeapi/forcetrigger?t=a1vmf2&amp;q=XNAS%3aINTC&amp;form=skydnc</v>
    <v>Learn more on Bing</v>
  </rv>
  <rv s="5">
    <v>en-US</v>
    <v>a1vmf2</v>
    <v>268435456</v>
    <v>268435457</v>
    <v>1</v>
    <v>Powered by Refinitiv</v>
    <v>5</v>
    <v>INTEL CORPORATION (XNAS:INTC)</v>
    <v>7</v>
    <v>8</v>
    <v>Finance</v>
    <v>9</v>
    <v>69.290000000000006</v>
    <v>43.63</v>
    <v>0.7016</v>
    <v>0.79500000000000004</v>
    <v>1.6449000000000002E-2</v>
    <v>USD</v>
    <v>Intel Corporation is engaged in designing and manufacturing products and technologies, such as the cloud. The Company's segments are Client Computing Group (CCG), Data Center Group (DCG), Internet of Things Group (IOTG), Non-Volatile Memory Solutions Group (NSG), Mobileye, Programmable Solutions Group (PSG), All Other and New Technology Group (NTG). It delivers computer, networking and communications platforms to a set of customers, including original equipment manufacturers (OEMs), original design manufacturers (ODMs), cloud and communications service providers, as well as industrial, communications and automotive equipment manufacturers. It offers platforms to integrate various components and technologies, including a microprocessor and chipset, a stand-alone System-on-Chip (SoC), or a multichip package. The CCG operating segment includes platforms that integrates in notebook, two in one systems, desktop computers for consumers and businesses, tablets, and phones.</v>
    <v>110800</v>
    <v>Nasdaq Stock Market</v>
    <v>XNAS</v>
    <v>XNAS</v>
    <v>2200 Mission College Blvd, SANTA CLARA, CA, 95054-1537 US</v>
    <v>50.2</v>
    <v>105</v>
    <v>Semiconductors &amp; Semiconductor Equipment</v>
    <v>Stock</v>
    <v>44063.694561122655</v>
    <v>106</v>
    <v>49.05</v>
    <v>206908500000</v>
    <v>INTEL CORPORATION</v>
    <v>INTEL CORPORATION</v>
    <v>49.82</v>
    <v>8.8916000000000004</v>
    <v>48.33</v>
    <v>49.125</v>
    <v>4253000000</v>
    <v>INTC</v>
    <v>INTEL CORPORATION (XNAS:INTC)</v>
    <v>36713414</v>
    <v>39814162</v>
    <v>1989</v>
  </rv>
  <rv s="2">
    <v>107</v>
  </rv>
  <rv s="0">
    <v>http://en.wikipedia.org/wiki/Nokia</v>
    <v>Wikipedia</v>
  </rv>
  <rv s="3">
    <v>18</v>
    <v>109</v>
  </rv>
  <rv s="4">
    <v>10</v>
    <v>https://www.bing.com/th?id=AMMS_434faf04c6282e367ddfdc2f25cb5c88&amp;qlt=95</v>
    <v>110</v>
    <v/>
    <v>https://www.bing.com/images/search?form=xlimg&amp;q=nokia</v>
    <v>Image of Nokia Corporation</v>
  </rv>
  <rv s="0">
    <v>https://www.bing.com/financeapi/forcetrigger?t=a1ynp2&amp;q=XNYS%3aNOK&amp;form=skydnc</v>
    <v>Learn more on Bing</v>
  </rv>
  <rv s="5">
    <v>en-US</v>
    <v>a1ynp2</v>
    <v>268435456</v>
    <v>268435457</v>
    <v>1</v>
    <v>Powered by Refinitiv</v>
    <v>5</v>
    <v>Nokia Corporation (XNYS:NOK)</v>
    <v>7</v>
    <v>22</v>
    <v>Finance</v>
    <v>9</v>
    <v>5.3250000000000002</v>
    <v>2.34</v>
    <v>0.54200000000000004</v>
    <v>-5.0000000000000001E-3</v>
    <v>-9.921000000000001E-4</v>
    <v>USD</v>
    <v>Nokia Oyj is a Finland-based company engaged in the network and Internet protocol (IP) infrastructure, software, and related services market. The Company's businesses include Nokia Networks and Nokia Technologies. The Company's segments include Ultra Broadband Networks, IP Networks and Applications, and Nokia Technologies. The Ultra Broadband Networks segment comprises Mobile Networks and Fixed Networks operating segments. The IP Networks and Applications segment comprises IP/Optical Networks and Applications &amp; Analytics operating segments. The Applications &amp; Analytics operating segment offers software solutions spanning customer experience management, network operations and management, communications and collaboration, policy and charging, as well as Cloud, Internet of things (IoT), security, and analytics platforms that enable digital services providers and enterprises to accelerate and optimize their customer experience. The Company has Comptel Oyj among its subsidiaries.</v>
    <v>98322</v>
    <v>New York Stock Exchange</v>
    <v>XNYS</v>
    <v>XNYS</v>
    <v>Karakaari 7, ESPOO, ETELA-SUOMEN, 02610 FI</v>
    <v>5.0599999999999996</v>
    <v>111</v>
    <v>Communications &amp; Networking</v>
    <v>Stock</v>
    <v>44063.69578092578</v>
    <v>112</v>
    <v>4.99</v>
    <v>28469740000</v>
    <v>Nokia Corporation</v>
    <v>Nokia Corporation</v>
    <v>5</v>
    <v>40.334200000000003</v>
    <v>5.04</v>
    <v>5.0350000000000001</v>
    <v>5653886000</v>
    <v>NOK</v>
    <v>Nokia Corporation (XNYS:NOK)</v>
    <v>9727344</v>
    <v>32961902</v>
    <v>1896</v>
  </rv>
  <rv s="2">
    <v>113</v>
  </rv>
  <rv s="0">
    <v>https://www.bing.com/financeapi/forcetrigger?t=a1op27&amp;q=XNAS%3aBNFT&amp;form=skydnc</v>
    <v>Learn more on Bing</v>
  </rv>
  <rv s="7">
    <v>en-US</v>
    <v>a1op27</v>
    <v>268435456</v>
    <v>268435457</v>
    <v>1</v>
    <v>Powered by Refinitiv</v>
    <v>14</v>
    <v>BENEFITFOCUS, INC. (XNAS:BNFT)</v>
    <v>12</v>
    <v>15</v>
    <v>Finance</v>
    <v>9</v>
    <v>27.09</v>
    <v>6.09</v>
    <v>1.6992</v>
    <v>-7.4999999999999997E-2</v>
    <v>-6.7079999999999996E-3</v>
    <v>USD</v>
    <v>Benefitfocus, Inc. (Benefitfocus) is a provider of cloud-based benefits management platform for consumers, employers, insurance carriers and brokers. The Benefitfocus Platform allows how organizations and individuals shop for, enroll in, manage and exchange benefits. The Company operates through two business segments: Employer, which derives its revenue from customers that use the Company's services for the provision of benefits to their employees, and administrators acting on behalf of employers, Carrier, which derives its revenue from insurance companies that provide coverage at their own risk. Its solutions support benefits plans, including healthcare, dental, life and disability insurance, and voluntary benefits plans, such as critical illness, supplemental income and wellness programs. It provides a multi-tenant cloud-based benefits management platform to the employer and carrier markets.</v>
    <v>1560</v>
    <v>Nasdaq Stock Market</v>
    <v>XNAS</v>
    <v>XNAS</v>
    <v>100 Benefitfocus Way, CHARLESTON, SC, 29492 US</v>
    <v>11.23</v>
    <v>Software &amp; IT Services</v>
    <v>Stock</v>
    <v>44063.691377314812</v>
    <v>115</v>
    <v>10.871</v>
    <v>360351500</v>
    <v>BENEFITFOCUS, INC.</v>
    <v>BENEFITFOCUS, INC.</v>
    <v>11.04</v>
    <v>11.18</v>
    <v>11.105</v>
    <v>32260650</v>
    <v>BNFT</v>
    <v>BENEFITFOCUS, INC. (XNAS:BNFT)</v>
    <v>77362</v>
    <v>378612</v>
    <v>2013</v>
  </rv>
  <rv s="2">
    <v>116</v>
  </rv>
</rvData>
</file>

<file path=xl/richData/rdrichvaluestructure.xml><?xml version="1.0" encoding="utf-8"?>
<rvStructures xmlns="http://schemas.microsoft.com/office/spreadsheetml/2017/richdata" count="11">
  <s t="_hyperlink">
    <k n="Address" t="s"/>
    <k n="Text" t="s"/>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k n="Volume average"/>
  </s>
  <s t="_linkedentity">
    <k n="%cvi" t="r"/>
  </s>
  <s t="_sourceattribution">
    <k n="License" t="r"/>
    <k n="Source" t="r"/>
  </s>
  <s t="_imageurl">
    <k n="_Provider" t="spb"/>
    <k n="Address" t="s"/>
    <k n="Attribution" t="r"/>
    <k n="Blip Identifier" t="s"/>
    <k n="More Images Address" t="s"/>
    <k n="Text" t="s"/>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7">
    <a count="35">
      <v t="s">%EntityServiceId</v>
      <v t="s">_Format</v>
      <v t="s">%EntitySubDomainId</v>
      <v t="s">%EntityCulture</v>
      <v t="s">%IsRefreshable</v>
      <v t="s">%EntityId</v>
      <v t="s">_Icon</v>
      <v t="s">Name</v>
      <v t="s">_SubLabel</v>
      <v t="s">Price</v>
      <v t="s">Exchange</v>
      <v t="s">Last trade time</v>
      <v t="s">Ticker symbol</v>
      <v t="s">Exchange abbreviation</v>
      <v t="s">Change</v>
      <v t="s">Expense ratio</v>
      <v t="s">Change (%)</v>
      <v t="s">Currency</v>
      <v t="s">Previous close</v>
      <v t="s">Open</v>
      <v t="s">High</v>
      <v t="s">Low</v>
      <v t="s">52 week high</v>
      <v t="s">52 week low</v>
      <v t="s">Volume</v>
      <v t="s">Volume average</v>
      <v t="s">Market cap</v>
      <v t="s">Beta</v>
      <v t="s">Instrument type</v>
      <v t="s">_Flags</v>
      <v t="s">UniqueName</v>
      <v t="s">_DisplayString</v>
      <v t="s">LearnMoreOnLink</v>
      <v t="s">%ProviderInfo</v>
      <v t="s">_Display</v>
    </a>
    <a count="44">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v t="s">_Display</v>
    </a>
    <a count="42">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Headquarters</v>
      <v t="s">Industry</v>
      <v t="s">Instrument type</v>
      <v t="s">Year incorporated</v>
      <v t="s">_Flags</v>
      <v t="s">UniqueName</v>
      <v t="s">_DisplayString</v>
      <v t="s">LearnMoreOnLink</v>
      <v t="s">ExchangeID</v>
      <v t="s">%ProviderInfo</v>
      <v t="s">_Display</v>
    </a>
    <a count="42">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v t="s">_Display</v>
    </a>
    <a count="43">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v t="s">_Display</v>
    </a>
    <a count="43">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Image</v>
      <v t="s">ExchangeID</v>
      <v t="s">%ProviderInfo</v>
      <v t="s">_Display</v>
    </a>
    <a count="41">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ExchangeID</v>
      <v t="s">%ProviderInfo</v>
      <v t="s">_Display</v>
    </a>
  </spbArrays>
  <spbData count="23">
    <spb s="0">
      <v>0</v>
    </spb>
    <spb s="1">
      <v>0</v>
      <v>0</v>
      <v>0</v>
    </spb>
    <spb s="2">
      <v>1</v>
      <v>1</v>
    </spb>
    <spb s="3">
      <v>1</v>
      <v>2</v>
      <v>1</v>
      <v>3</v>
      <v>1</v>
      <v>1</v>
      <v>1</v>
      <v>4</v>
      <v>5</v>
      <v>6</v>
      <v>1</v>
      <v>1</v>
      <v>5</v>
      <v>1</v>
      <v>4</v>
      <v>7</v>
      <v>8</v>
      <v>9</v>
      <v>9</v>
    </spb>
    <spb s="4">
      <v>Real-Time Nasdaq Last Sale</v>
      <v>from previous close</v>
      <v>Source: Nasdaq Last Sale</v>
      <v>from previous close</v>
      <v>GMT</v>
    </spb>
    <spb s="0">
      <v>1</v>
    </spb>
    <spb s="5">
      <v>0</v>
      <v>0</v>
    </spb>
    <spb s="6">
      <v>6</v>
      <v>1</v>
      <v>1</v>
      <v>1</v>
    </spb>
    <spb s="7">
      <v>1</v>
      <v>2</v>
      <v>2</v>
      <v>1</v>
      <v>3</v>
      <v>1</v>
      <v>10</v>
      <v>1</v>
      <v>1</v>
      <v>4</v>
      <v>4</v>
      <v>5</v>
      <v>6</v>
      <v>1</v>
      <v>1</v>
      <v>1</v>
      <v>4</v>
      <v>7</v>
      <v>8</v>
      <v>9</v>
      <v>11</v>
      <v>9</v>
      <v>4</v>
    </spb>
    <spb s="8">
      <v>Real-Time Nasdaq Last Sale</v>
      <v>from previous close</v>
      <v>from previous close</v>
      <v>Source: Nasdaq Last Sale</v>
      <v>GMT</v>
    </spb>
    <spb s="9">
      <v>Powered by Refinitiv</v>
    </spb>
    <spb s="0">
      <v>2</v>
    </spb>
    <spb s="10">
      <v>1</v>
      <v>1</v>
      <v>1</v>
    </spb>
    <spb s="11">
      <v>1</v>
      <v>2</v>
      <v>2</v>
      <v>1</v>
      <v>3</v>
      <v>1</v>
      <v>1</v>
      <v>1</v>
      <v>4</v>
      <v>5</v>
      <v>12</v>
      <v>1</v>
      <v>1</v>
      <v>1</v>
      <v>4</v>
      <v>7</v>
      <v>8</v>
      <v>9</v>
      <v>11</v>
      <v>9</v>
      <v>4</v>
    </spb>
    <spb s="0">
      <v>3</v>
    </spb>
    <spb s="12">
      <v>1</v>
      <v>2</v>
      <v>1</v>
      <v>3</v>
      <v>1</v>
      <v>1</v>
      <v>1</v>
      <v>4</v>
      <v>4</v>
      <v>5</v>
      <v>6</v>
      <v>1</v>
      <v>1</v>
      <v>1</v>
      <v>4</v>
      <v>7</v>
      <v>8</v>
      <v>9</v>
      <v>11</v>
      <v>9</v>
      <v>4</v>
    </spb>
    <spb s="0">
      <v>4</v>
    </spb>
    <spb s="13">
      <v>1</v>
      <v>2</v>
      <v>2</v>
      <v>1</v>
      <v>3</v>
      <v>1</v>
      <v>1</v>
      <v>1</v>
      <v>4</v>
      <v>4</v>
      <v>5</v>
      <v>6</v>
      <v>1</v>
      <v>1</v>
      <v>1</v>
      <v>4</v>
      <v>7</v>
      <v>8</v>
      <v>9</v>
      <v>11</v>
      <v>9</v>
      <v>4</v>
    </spb>
    <spb s="0">
      <v>5</v>
    </spb>
    <spb s="14">
      <v>1</v>
      <v>2</v>
      <v>1</v>
      <v>3</v>
      <v>1</v>
      <v>10</v>
      <v>1</v>
      <v>1</v>
      <v>4</v>
      <v>4</v>
      <v>5</v>
      <v>6</v>
      <v>1</v>
      <v>1</v>
      <v>1</v>
      <v>4</v>
      <v>7</v>
      <v>8</v>
      <v>9</v>
      <v>11</v>
      <v>9</v>
      <v>4</v>
    </spb>
    <spb s="0">
      <v>6</v>
    </spb>
    <spb s="15">
      <v>1</v>
      <v>1</v>
      <v>3</v>
      <v>1</v>
      <v>1</v>
      <v>1</v>
      <v>4</v>
      <v>4</v>
      <v>5</v>
      <v>6</v>
      <v>1</v>
      <v>1</v>
      <v>1</v>
      <v>4</v>
      <v>7</v>
      <v>8</v>
      <v>9</v>
      <v>11</v>
      <v>9</v>
      <v>4</v>
    </spb>
    <spb s="7">
      <v>1</v>
      <v>2</v>
      <v>2</v>
      <v>1</v>
      <v>3</v>
      <v>1</v>
      <v>10</v>
      <v>1</v>
      <v>1</v>
      <v>4</v>
      <v>4</v>
      <v>5</v>
      <v>13</v>
      <v>1</v>
      <v>1</v>
      <v>1</v>
      <v>4</v>
      <v>7</v>
      <v>8</v>
      <v>9</v>
      <v>11</v>
      <v>9</v>
      <v>4</v>
    </spb>
  </spbData>
</supportingPropertyBags>
</file>

<file path=xl/richData/rdsupportingpropertybagstructure.xml><?xml version="1.0" encoding="utf-8"?>
<spbStructures xmlns="http://schemas.microsoft.com/office/spreadsheetml/2017/richdata2" count="16">
  <s>
    <k n="^Order" t="spba"/>
  </s>
  <s>
    <k n="ShowInCardView" t="b"/>
    <k n="ShowInDotNotation" t="b"/>
    <k n="ShowInAutoComplete" t="b"/>
  </s>
  <s>
    <k n="UniqueName" t="spb"/>
    <k n="%ProviderInfo" t="spb"/>
  </s>
  <s>
    <k n="Low" t="i"/>
    <k n="Beta"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s>
  <s>
    <k n="Price" t="s"/>
    <k n="Change" t="s"/>
    <k n="Exchange" t="s"/>
    <k n="Change (%)" t="s"/>
    <k n="Last trade time" t="s"/>
  </s>
  <s>
    <k n="ShowInDotNotation" t="b"/>
    <k n="ShowInAutoComplete" t="b"/>
  </s>
  <s>
    <k n="Image" t="spb"/>
    <k n="ExchangeID" t="spb"/>
    <k n="UniqueName" t="spb"/>
    <k n="%ProviderInfo" t="spb"/>
  </s>
  <s>
    <k n="Low" t="i"/>
    <k n="P/E"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Price" t="s"/>
    <k n="Change" t="s"/>
    <k n="Change (%)" t="s"/>
    <k n="ExchangeID" t="s"/>
    <k n="Last trade time" t="s"/>
  </s>
  <s>
    <k n="name" t="s"/>
  </s>
  <s>
    <k n="ExchangeID" t="spb"/>
    <k n="UniqueName" t="spb"/>
    <k n="%ProviderInfo" t="spb"/>
  </s>
  <s>
    <k n="Low" t="i"/>
    <k n="P/E" t="i"/>
    <k n="Beta" t="i"/>
    <k n="High" t="i"/>
    <k n="Name" t="i"/>
    <k n="Open" t="i"/>
    <k n="Price" t="i"/>
    <k n="Change" t="i"/>
    <k n="Volume" t="i"/>
    <k n="Change (%)" t="i"/>
    <k n="Market cap" t="i"/>
    <k n="52 week low" t="i"/>
    <k n="52 week high" t="i"/>
    <k n="Previous close" t="i"/>
    <k n="Volume average" t="i"/>
    <k n="_DisplayString" t="i"/>
    <k n="Last trade time" t="i"/>
    <k n="%EntityServiceId" t="i"/>
    <k n="Year incorporated" t="i"/>
    <k n="%EntitySubDomainId" t="i"/>
    <k n="Shares outstanding" t="i"/>
  </s>
  <s>
    <k n="Low" t="i"/>
    <k n="Beta"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Low" t="i"/>
    <k n="P/E" t="i"/>
    <k n="Beta"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Low" t="i"/>
    <k n="P/E"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Low"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0">
    <x:dxf>
      <x:numFmt numFmtId="167" formatCode="_([$$-409]* #,##0.00_);_([$$-409]* \(#,##0.00\);_([$$-409]* &quot;-&quot;??_);_(@_)"/>
    </x:dxf>
    <x:dxf>
      <x:numFmt numFmtId="4" formatCode="#,##0.00"/>
    </x:dxf>
    <x:dxf>
      <x:numFmt numFmtId="3" formatCode="#,##0"/>
    </x:dxf>
    <x:dxf>
      <x:numFmt numFmtId="14" formatCode="0.00%"/>
    </x:dxf>
    <x:dxf>
      <x:numFmt numFmtId="166" formatCode="_([$$-409]* #,##0_);_([$$-409]* \(#,##0\);_([$$-409]* &quot;-&quot;_);_(@_)"/>
    </x:dxf>
    <x:dxf>
      <x:numFmt numFmtId="27" formatCode="dd/mm/yyyy\ hh:mm"/>
    </x:dxf>
    <x:dxf>
      <x:numFmt numFmtId="2" formatCode="0.00"/>
    </x:dxf>
    <x:dxf>
      <x:numFmt numFmtId="1" formatCode="0"/>
    </x:dxf>
    <x:dxf>
      <x:numFmt numFmtId="165" formatCode="_-[$$-1009]* #,##0_-;\-[$$-1009]* #,##0_-;_-[$$-1009]* &quot;-&quot;_-;_-@_-"/>
    </x:dxf>
    <x:dxf>
      <x:numFmt numFmtId="164" formatCode="_([$€-2]\ * #,##0_);_([$€-2]\ * \(#,##0\);_([$€-2]\ * &quot;-&quot;_);_(@_)"/>
    </x:dxf>
  </dxfs>
  <richProperties>
    <rPr n="IsTitleField" t="b"/>
    <rPr n="ShouldShowInCell" t="b"/>
    <rPr n="IsHeroField" t="b"/>
  </richProperties>
  <richStyles>
    <rSty dxfid="0"/>
    <rSty dxfid="1"/>
    <rSty>
      <rpv i="0">1</rpv>
    </rSty>
    <rSty dxfid="2"/>
    <rSty dxfid="3"/>
    <rSty dxfid="4"/>
    <rSty>
      <rpv i="1">1</rpv>
    </rSty>
    <rSty dxfid="5"/>
    <rSty dxfid="6"/>
    <rSty>
      <rpv i="2">1</rpv>
    </rSty>
    <rSty dxfid="7"/>
    <rSty dxfid="8"/>
    <rSty dxfid="9"/>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7B7BF-A313-43F2-98E2-CFF346900208}">
  <dimension ref="A1:AA23"/>
  <sheetViews>
    <sheetView tabSelected="1" zoomScaleNormal="100" workbookViewId="0">
      <selection activeCell="H4" sqref="H4"/>
    </sheetView>
  </sheetViews>
  <sheetFormatPr defaultRowHeight="15" x14ac:dyDescent="0.25"/>
  <cols>
    <col min="1" max="1" width="9" bestFit="1" customWidth="1"/>
    <col min="2" max="2" width="16.85546875" style="1" bestFit="1" customWidth="1"/>
    <col min="3" max="3" width="10.85546875" style="6" bestFit="1" customWidth="1"/>
    <col min="4" max="4" width="16.85546875" style="1" bestFit="1" customWidth="1"/>
    <col min="5" max="5" width="9" style="6" bestFit="1" customWidth="1"/>
    <col min="6" max="6" width="15.140625" style="1" bestFit="1" customWidth="1"/>
    <col min="7" max="7" width="9.7109375" style="1" bestFit="1" customWidth="1"/>
    <col min="8" max="8" width="14" style="6" bestFit="1" customWidth="1"/>
    <col min="9" max="9" width="13.7109375" style="6" bestFit="1" customWidth="1"/>
    <col min="10" max="10" width="13.7109375" style="89" bestFit="1" customWidth="1"/>
    <col min="11" max="12" width="9.28515625" style="62" bestFit="1" customWidth="1"/>
    <col min="13" max="14" width="9" style="62" bestFit="1" customWidth="1"/>
    <col min="15" max="16" width="12" style="62" bestFit="1" customWidth="1"/>
    <col min="17" max="17" width="11.28515625" style="65" bestFit="1" customWidth="1"/>
    <col min="18" max="18" width="18.5703125" style="66" bestFit="1" customWidth="1"/>
    <col min="19" max="19" width="10" style="6" bestFit="1" customWidth="1"/>
    <col min="20" max="20" width="12.85546875" style="6" bestFit="1" customWidth="1"/>
    <col min="21" max="22" width="12.5703125" style="6" bestFit="1" customWidth="1"/>
    <col min="23" max="23" width="15.140625" style="6" bestFit="1" customWidth="1"/>
    <col min="24" max="25" width="12.28515625" style="1" bestFit="1" customWidth="1"/>
    <col min="26" max="27" width="13.42578125" style="68" bestFit="1" customWidth="1"/>
  </cols>
  <sheetData>
    <row r="1" spans="1:27" ht="45" x14ac:dyDescent="0.25">
      <c r="A1" s="60" t="s">
        <v>23</v>
      </c>
      <c r="B1" s="60" t="s">
        <v>0</v>
      </c>
      <c r="C1" s="60" t="s">
        <v>186</v>
      </c>
      <c r="D1" s="60" t="s">
        <v>189</v>
      </c>
      <c r="E1" s="60" t="s">
        <v>184</v>
      </c>
      <c r="F1" s="60" t="s">
        <v>244</v>
      </c>
      <c r="G1" s="60" t="s">
        <v>183</v>
      </c>
      <c r="H1" s="61" t="s">
        <v>195</v>
      </c>
      <c r="I1" s="61" t="s">
        <v>193</v>
      </c>
      <c r="J1" s="61" t="s">
        <v>194</v>
      </c>
      <c r="K1" s="64" t="s">
        <v>210</v>
      </c>
      <c r="L1" s="64" t="s">
        <v>200</v>
      </c>
      <c r="M1" s="64" t="s">
        <v>201</v>
      </c>
      <c r="N1" s="64" t="s">
        <v>202</v>
      </c>
      <c r="O1" s="64" t="s">
        <v>199</v>
      </c>
      <c r="P1" s="64" t="s">
        <v>198</v>
      </c>
      <c r="Q1" s="63" t="s">
        <v>196</v>
      </c>
      <c r="R1" s="67" t="s">
        <v>197</v>
      </c>
      <c r="S1" s="60" t="s">
        <v>192</v>
      </c>
      <c r="T1" s="60" t="s">
        <v>190</v>
      </c>
      <c r="U1" s="60" t="s">
        <v>191</v>
      </c>
      <c r="V1" s="61" t="s">
        <v>236</v>
      </c>
      <c r="W1" s="60" t="s">
        <v>235</v>
      </c>
      <c r="X1" s="61" t="s">
        <v>208</v>
      </c>
      <c r="Y1" s="61" t="s">
        <v>209</v>
      </c>
      <c r="Z1" s="64" t="s">
        <v>203</v>
      </c>
      <c r="AA1" s="64" t="s">
        <v>204</v>
      </c>
    </row>
    <row r="2" spans="1:27" x14ac:dyDescent="0.25">
      <c r="A2" t="s">
        <v>231</v>
      </c>
      <c r="B2" s="1" t="s">
        <v>185</v>
      </c>
      <c r="C2" s="6" t="s">
        <v>187</v>
      </c>
      <c r="D2" s="1" t="e" vm="1">
        <v>#VALUE!</v>
      </c>
      <c r="E2" s="6">
        <v>2</v>
      </c>
      <c r="G2" s="58">
        <v>44092</v>
      </c>
      <c r="H2" s="8">
        <f ca="1">G2-TODAY()</f>
        <v>-8</v>
      </c>
      <c r="J2" s="89">
        <v>3.63</v>
      </c>
      <c r="K2" s="62">
        <v>57</v>
      </c>
      <c r="L2" s="62">
        <v>50</v>
      </c>
      <c r="M2" s="62">
        <v>50</v>
      </c>
      <c r="N2" s="62">
        <v>40</v>
      </c>
      <c r="O2" s="62">
        <f>L2+J2</f>
        <v>53.63</v>
      </c>
      <c r="P2" s="62">
        <f>M2-J2</f>
        <v>46.37</v>
      </c>
      <c r="R2" s="66">
        <f t="shared" ref="R2:R8" si="0">J2*E2*100</f>
        <v>726</v>
      </c>
      <c r="S2" s="59" cm="1">
        <f t="array" ref="S2">_FV(D2,"Price")</f>
        <v>51.954999999999998</v>
      </c>
      <c r="T2" s="6" t="str">
        <f>IF(S2&lt;O2,"GOOD","AT RISK")</f>
        <v>GOOD</v>
      </c>
      <c r="U2" s="6" t="str">
        <f>IF(S2&gt;P2,"GOOD","AT RISK")</f>
        <v>GOOD</v>
      </c>
      <c r="Z2" s="68">
        <f>(K2-L2-J2)*E2*100</f>
        <v>674</v>
      </c>
      <c r="AA2" s="68">
        <f t="shared" ref="AA2:AA9" si="1">(M2-N2-J2)*2*100</f>
        <v>1274</v>
      </c>
    </row>
    <row r="3" spans="1:27" x14ac:dyDescent="0.25">
      <c r="A3" t="s">
        <v>231</v>
      </c>
      <c r="B3" s="1" t="s">
        <v>205</v>
      </c>
      <c r="C3" s="6" t="s">
        <v>188</v>
      </c>
      <c r="D3" s="1" t="e" vm="2">
        <v>#VALUE!</v>
      </c>
      <c r="E3" s="6">
        <v>1</v>
      </c>
      <c r="G3" s="58">
        <v>44092</v>
      </c>
      <c r="H3" s="8">
        <f t="shared" ref="H3:H8" ca="1" si="2">G3-TODAY()</f>
        <v>-8</v>
      </c>
      <c r="J3" s="89">
        <v>5.6</v>
      </c>
      <c r="K3" s="62">
        <v>185</v>
      </c>
      <c r="L3" s="62">
        <v>170</v>
      </c>
      <c r="M3" s="62">
        <v>169</v>
      </c>
      <c r="N3" s="62">
        <v>155</v>
      </c>
      <c r="O3" s="62">
        <f t="shared" ref="O3:O9" si="3">L3+J3</f>
        <v>175.6</v>
      </c>
      <c r="P3" s="62">
        <f t="shared" ref="P3:P10" si="4">M3-J3</f>
        <v>163.4</v>
      </c>
      <c r="R3" s="66">
        <f t="shared" si="0"/>
        <v>560</v>
      </c>
      <c r="S3" s="59" cm="1">
        <f t="array" ref="S3">_FV(D3,"Price")</f>
        <v>165.48</v>
      </c>
      <c r="T3" s="6" t="str">
        <f t="shared" ref="T3:T5" si="5">IF(S3&lt;O3,"GOOD","AT RISK")</f>
        <v>GOOD</v>
      </c>
      <c r="U3" s="6" t="str">
        <f t="shared" ref="U3:U5" si="6">IF(S3&gt;P3,"GOOD","AT RISK")</f>
        <v>GOOD</v>
      </c>
      <c r="Z3" s="68">
        <f t="shared" ref="Z3:Z9" si="7">(K3-L3-J3)*E3*100</f>
        <v>940</v>
      </c>
      <c r="AA3" s="68">
        <f t="shared" si="1"/>
        <v>1680</v>
      </c>
    </row>
    <row r="4" spans="1:27" x14ac:dyDescent="0.25">
      <c r="A4" t="s">
        <v>231</v>
      </c>
      <c r="B4" s="1" t="s">
        <v>185</v>
      </c>
      <c r="C4" s="6" t="s">
        <v>188</v>
      </c>
      <c r="D4" s="1" t="e" vm="2">
        <v>#VALUE!</v>
      </c>
      <c r="E4" s="6">
        <v>1</v>
      </c>
      <c r="G4" s="58">
        <v>44092</v>
      </c>
      <c r="H4" s="6">
        <f t="shared" ca="1" si="2"/>
        <v>-8</v>
      </c>
      <c r="J4" s="89">
        <v>5.49</v>
      </c>
      <c r="K4" s="62">
        <v>178</v>
      </c>
      <c r="L4" s="62">
        <v>164</v>
      </c>
      <c r="M4" s="62">
        <v>164</v>
      </c>
      <c r="N4" s="62">
        <v>150</v>
      </c>
      <c r="O4" s="62">
        <f t="shared" si="3"/>
        <v>169.49</v>
      </c>
      <c r="P4" s="62">
        <f t="shared" si="4"/>
        <v>158.51</v>
      </c>
      <c r="R4" s="66">
        <f t="shared" si="0"/>
        <v>549</v>
      </c>
      <c r="S4" s="59" cm="1">
        <f t="array" ref="S4">_FV(D4,"Price")</f>
        <v>165.48</v>
      </c>
      <c r="T4" s="6" t="str">
        <f>IF(S4&lt;O4,"GOOD","AT RISK")</f>
        <v>GOOD</v>
      </c>
      <c r="U4" s="6" t="str">
        <f>IF(S4&gt;P4,"GOOD","AT RISK")</f>
        <v>GOOD</v>
      </c>
      <c r="Z4" s="68">
        <f t="shared" si="7"/>
        <v>851</v>
      </c>
      <c r="AA4" s="68">
        <f t="shared" si="1"/>
        <v>1702</v>
      </c>
    </row>
    <row r="5" spans="1:27" x14ac:dyDescent="0.25">
      <c r="A5" t="s">
        <v>231</v>
      </c>
      <c r="B5" s="1" t="s">
        <v>185</v>
      </c>
      <c r="C5" s="6" t="s">
        <v>206</v>
      </c>
      <c r="D5" s="1" t="e" vm="3">
        <v>#VALUE!</v>
      </c>
      <c r="E5" s="6">
        <v>3</v>
      </c>
      <c r="G5" s="58">
        <v>44092</v>
      </c>
      <c r="H5" s="8">
        <f t="shared" ca="1" si="2"/>
        <v>-8</v>
      </c>
      <c r="J5" s="89">
        <v>3.53</v>
      </c>
      <c r="K5" s="62">
        <v>67</v>
      </c>
      <c r="L5" s="62">
        <v>61</v>
      </c>
      <c r="M5" s="62">
        <v>61</v>
      </c>
      <c r="N5" s="62">
        <v>52</v>
      </c>
      <c r="O5" s="62">
        <f t="shared" si="3"/>
        <v>64.53</v>
      </c>
      <c r="P5" s="62">
        <f t="shared" si="4"/>
        <v>57.47</v>
      </c>
      <c r="R5" s="66">
        <f t="shared" si="0"/>
        <v>1059</v>
      </c>
      <c r="S5" s="59" cm="1">
        <f t="array" ref="S5">_FV(D5,"Price")</f>
        <v>59.52</v>
      </c>
      <c r="T5" s="6" t="str">
        <f t="shared" si="5"/>
        <v>GOOD</v>
      </c>
      <c r="U5" s="6" t="str">
        <f t="shared" si="6"/>
        <v>GOOD</v>
      </c>
      <c r="Z5" s="68">
        <f t="shared" si="7"/>
        <v>741</v>
      </c>
      <c r="AA5" s="68">
        <f t="shared" si="1"/>
        <v>1094.0000000000002</v>
      </c>
    </row>
    <row r="6" spans="1:27" x14ac:dyDescent="0.25">
      <c r="A6" s="72" t="s">
        <v>234</v>
      </c>
      <c r="B6" s="1" t="s">
        <v>185</v>
      </c>
      <c r="C6" s="6" t="s">
        <v>207</v>
      </c>
      <c r="D6" s="1" t="e" vm="4">
        <v>#VALUE!</v>
      </c>
      <c r="E6" s="6">
        <v>3</v>
      </c>
      <c r="G6" s="58">
        <v>44092</v>
      </c>
      <c r="H6" s="8">
        <f t="shared" ca="1" si="2"/>
        <v>-8</v>
      </c>
      <c r="J6" s="89">
        <v>0.62</v>
      </c>
      <c r="K6" s="62">
        <v>12</v>
      </c>
      <c r="L6" s="62">
        <v>11</v>
      </c>
      <c r="M6" s="77">
        <v>11</v>
      </c>
      <c r="N6" s="77">
        <v>10</v>
      </c>
      <c r="O6" s="62">
        <f t="shared" si="3"/>
        <v>11.62</v>
      </c>
      <c r="P6" s="77">
        <f t="shared" si="4"/>
        <v>10.38</v>
      </c>
      <c r="R6" s="66">
        <f t="shared" si="0"/>
        <v>186</v>
      </c>
      <c r="S6" s="59" cm="1">
        <f t="array" ref="S6">_FV(D6,"Price")</f>
        <v>13.62</v>
      </c>
      <c r="T6" s="6" t="str">
        <f t="shared" ref="T6:T7" si="8">IF(S6&lt;O6,"GOOD","AT RISK")</f>
        <v>AT RISK</v>
      </c>
      <c r="U6" s="6" t="str">
        <f t="shared" ref="U6:U7" si="9">IF(S6&gt;P6,"GOOD","AT RISK")</f>
        <v>GOOD</v>
      </c>
      <c r="Z6" s="68">
        <f t="shared" si="7"/>
        <v>114.00000000000001</v>
      </c>
      <c r="AA6" s="68">
        <f t="shared" si="1"/>
        <v>76</v>
      </c>
    </row>
    <row r="7" spans="1:27" x14ac:dyDescent="0.25">
      <c r="A7" t="s">
        <v>231</v>
      </c>
      <c r="B7" s="1" t="s">
        <v>185</v>
      </c>
      <c r="C7" s="6" t="s">
        <v>211</v>
      </c>
      <c r="D7" s="1" t="e" vm="5">
        <v>#VALUE!</v>
      </c>
      <c r="E7" s="6">
        <v>2</v>
      </c>
      <c r="G7" s="58">
        <v>44092</v>
      </c>
      <c r="H7" s="8">
        <f t="shared" ca="1" si="2"/>
        <v>-8</v>
      </c>
      <c r="J7" s="89">
        <v>2.37</v>
      </c>
      <c r="K7" s="62">
        <v>48</v>
      </c>
      <c r="L7" s="62">
        <v>44</v>
      </c>
      <c r="M7" s="62">
        <v>44</v>
      </c>
      <c r="N7" s="62">
        <v>38</v>
      </c>
      <c r="O7" s="62">
        <f t="shared" si="3"/>
        <v>46.37</v>
      </c>
      <c r="P7" s="62">
        <f>M7-J7</f>
        <v>41.63</v>
      </c>
      <c r="R7" s="66">
        <f t="shared" si="0"/>
        <v>474</v>
      </c>
      <c r="S7" s="59" cm="1">
        <f t="array" ref="S7">_FV(D7,"Price")</f>
        <v>43.784999999999997</v>
      </c>
      <c r="T7" s="6" t="str">
        <f t="shared" si="8"/>
        <v>GOOD</v>
      </c>
      <c r="U7" s="6" t="str">
        <f t="shared" si="9"/>
        <v>GOOD</v>
      </c>
      <c r="Z7" s="68">
        <f t="shared" si="7"/>
        <v>326</v>
      </c>
      <c r="AA7" s="68">
        <f t="shared" si="1"/>
        <v>726</v>
      </c>
    </row>
    <row r="8" spans="1:27" x14ac:dyDescent="0.25">
      <c r="A8" t="s">
        <v>231</v>
      </c>
      <c r="B8" s="1" t="s">
        <v>185</v>
      </c>
      <c r="C8" s="6" t="s">
        <v>211</v>
      </c>
      <c r="D8" s="1" t="e" vm="5">
        <v>#VALUE!</v>
      </c>
      <c r="E8" s="6">
        <v>1</v>
      </c>
      <c r="G8" s="58">
        <v>44078</v>
      </c>
      <c r="H8" s="8">
        <f t="shared" ca="1" si="2"/>
        <v>-22</v>
      </c>
      <c r="J8" s="89">
        <v>1.92</v>
      </c>
      <c r="K8" s="62">
        <v>49</v>
      </c>
      <c r="L8" s="62">
        <v>45</v>
      </c>
      <c r="M8" s="62">
        <v>45</v>
      </c>
      <c r="N8" s="62">
        <v>37</v>
      </c>
      <c r="O8" s="62">
        <f t="shared" si="3"/>
        <v>46.92</v>
      </c>
      <c r="P8" s="62">
        <f t="shared" si="4"/>
        <v>43.08</v>
      </c>
      <c r="R8" s="66">
        <f t="shared" si="0"/>
        <v>192</v>
      </c>
      <c r="S8" s="59" cm="1">
        <f t="array" ref="S8">_FV(D8,"Price")</f>
        <v>43.784999999999997</v>
      </c>
      <c r="T8" s="6" t="str">
        <f t="shared" ref="T8" si="10">IF(S8&lt;O8,"GOOD","AT RISK")</f>
        <v>GOOD</v>
      </c>
      <c r="U8" s="6" t="str">
        <f t="shared" ref="U8" si="11">IF(S8&gt;P8,"GOOD","AT RISK")</f>
        <v>GOOD</v>
      </c>
      <c r="Z8" s="68">
        <f t="shared" si="7"/>
        <v>208</v>
      </c>
      <c r="AA8" s="68">
        <f t="shared" si="1"/>
        <v>1216</v>
      </c>
    </row>
    <row r="9" spans="1:27" x14ac:dyDescent="0.25">
      <c r="A9" t="s">
        <v>231</v>
      </c>
      <c r="B9" s="1" t="s">
        <v>185</v>
      </c>
      <c r="C9" s="6" t="s">
        <v>228</v>
      </c>
      <c r="D9" s="1" t="e" vm="6">
        <v>#VALUE!</v>
      </c>
      <c r="E9" s="6">
        <v>3</v>
      </c>
      <c r="G9" s="58">
        <v>44092</v>
      </c>
      <c r="H9" s="6">
        <f t="shared" ref="H9:H10" ca="1" si="12">G9-TODAY()</f>
        <v>-8</v>
      </c>
      <c r="J9" s="89">
        <v>2.04</v>
      </c>
      <c r="K9" s="62">
        <v>47</v>
      </c>
      <c r="L9" s="62">
        <v>43</v>
      </c>
      <c r="M9" s="62">
        <v>43</v>
      </c>
      <c r="N9" s="62">
        <v>37</v>
      </c>
      <c r="O9" s="62">
        <f t="shared" si="3"/>
        <v>45.04</v>
      </c>
      <c r="P9" s="62">
        <f t="shared" si="4"/>
        <v>40.96</v>
      </c>
      <c r="R9" s="66">
        <f t="shared" ref="R9:R10" si="13">J9*E9*100</f>
        <v>612</v>
      </c>
      <c r="S9" s="59" cm="1">
        <f t="array" ref="S9">_FV(D9,"Price")</f>
        <v>43.43</v>
      </c>
      <c r="T9" s="6" t="str">
        <f>IF(S9&lt;O9,"GOOD","AT RISK")</f>
        <v>GOOD</v>
      </c>
      <c r="U9" s="6" t="str">
        <f>IF(S9&gt;P9,"GOOD","AT RISK")</f>
        <v>GOOD</v>
      </c>
      <c r="Z9" s="68">
        <f t="shared" si="7"/>
        <v>588</v>
      </c>
      <c r="AA9" s="68">
        <f t="shared" si="1"/>
        <v>792</v>
      </c>
    </row>
    <row r="10" spans="1:27" x14ac:dyDescent="0.25">
      <c r="A10" t="s">
        <v>231</v>
      </c>
      <c r="B10" s="1" t="s">
        <v>205</v>
      </c>
      <c r="C10" s="6" t="s">
        <v>212</v>
      </c>
      <c r="D10" s="1" t="e" vm="7">
        <v>#VALUE!</v>
      </c>
      <c r="E10" s="6">
        <v>5</v>
      </c>
      <c r="F10" s="7">
        <v>44060</v>
      </c>
      <c r="G10" s="58">
        <v>44123</v>
      </c>
      <c r="H10" s="6">
        <f t="shared" ca="1" si="12"/>
        <v>23</v>
      </c>
      <c r="J10" s="89">
        <v>0.38</v>
      </c>
      <c r="K10" s="62">
        <v>21</v>
      </c>
      <c r="L10" s="62">
        <v>20</v>
      </c>
      <c r="M10" s="62">
        <v>16</v>
      </c>
      <c r="N10" s="62">
        <v>15</v>
      </c>
      <c r="O10" s="62">
        <f>L10+J10</f>
        <v>20.38</v>
      </c>
      <c r="P10" s="62">
        <f t="shared" si="4"/>
        <v>15.62</v>
      </c>
      <c r="R10" s="66">
        <f t="shared" si="13"/>
        <v>190</v>
      </c>
      <c r="S10" s="59" cm="1">
        <f t="array" ref="S10">_FV(D10,"Price")</f>
        <v>18.16</v>
      </c>
      <c r="T10" s="6" t="str">
        <f>IF(S10&lt;O10,"GOOD","AT RISK")</f>
        <v>GOOD</v>
      </c>
      <c r="U10" s="6" t="str">
        <f>IF(S10&gt;P10,"GOOD","AT RISK")</f>
        <v>GOOD</v>
      </c>
      <c r="Z10" s="68">
        <f>(K10-L10-J10)*E10*100</f>
        <v>310</v>
      </c>
      <c r="AA10" s="68">
        <f>(M10-N10-J10)*E10*100</f>
        <v>310</v>
      </c>
    </row>
    <row r="12" spans="1:27" x14ac:dyDescent="0.25">
      <c r="A12" t="s">
        <v>231</v>
      </c>
      <c r="B12" s="1" t="s">
        <v>229</v>
      </c>
      <c r="C12" s="6" t="s">
        <v>230</v>
      </c>
      <c r="D12" s="1" t="e" vm="8">
        <v>#VALUE!</v>
      </c>
      <c r="E12" s="6">
        <v>1</v>
      </c>
      <c r="G12" s="58">
        <v>44104</v>
      </c>
      <c r="H12" s="6">
        <f t="shared" ref="H12:H19" ca="1" si="14">G12-TODAY()</f>
        <v>4</v>
      </c>
      <c r="J12" s="89">
        <v>1.25</v>
      </c>
      <c r="L12" s="62">
        <v>30</v>
      </c>
      <c r="M12" s="62">
        <v>19</v>
      </c>
      <c r="O12" s="62">
        <f>L12+J12</f>
        <v>31.25</v>
      </c>
      <c r="P12" s="62">
        <f>M12-J12</f>
        <v>17.75</v>
      </c>
      <c r="R12" s="66">
        <f t="shared" ref="R12" si="15">J12*E12*100</f>
        <v>125</v>
      </c>
      <c r="S12" s="59" cm="1">
        <f t="array" ref="S12">_FV(D12,"Price")</f>
        <v>25.222300000000001</v>
      </c>
      <c r="T12" s="6" t="str">
        <f t="shared" ref="T12" si="16">IF(S12&lt;O12,"GOOD","AT RISK")</f>
        <v>GOOD</v>
      </c>
      <c r="U12" s="6" t="str">
        <f t="shared" ref="U12" si="17">IF(S12&gt;P12,"GOOD","AT RISK")</f>
        <v>GOOD</v>
      </c>
      <c r="Z12" s="68">
        <f t="shared" ref="Z12" si="18">(K12-L12-J12)*E12*100</f>
        <v>-3125</v>
      </c>
      <c r="AA12" s="68">
        <f t="shared" ref="AA12" si="19">(M12-N12-J12)*E12*100</f>
        <v>1775</v>
      </c>
    </row>
    <row r="13" spans="1:27" x14ac:dyDescent="0.25">
      <c r="A13" t="s">
        <v>231</v>
      </c>
      <c r="B13" s="1" t="s">
        <v>249</v>
      </c>
      <c r="C13" s="6" t="s">
        <v>230</v>
      </c>
      <c r="D13" s="1" t="e" vm="8">
        <v>#VALUE!</v>
      </c>
      <c r="E13" s="6">
        <v>3</v>
      </c>
      <c r="F13" s="7">
        <v>44061</v>
      </c>
      <c r="G13" s="58">
        <v>44104</v>
      </c>
      <c r="H13" s="6">
        <f t="shared" ca="1" si="14"/>
        <v>4</v>
      </c>
      <c r="J13" s="89">
        <v>4.47</v>
      </c>
      <c r="L13" s="62">
        <v>26</v>
      </c>
      <c r="M13" s="62">
        <v>26</v>
      </c>
      <c r="O13" s="62">
        <f>L13+J13</f>
        <v>30.47</v>
      </c>
      <c r="P13" s="62">
        <f>M13-J13</f>
        <v>21.53</v>
      </c>
      <c r="R13" s="66">
        <f t="shared" ref="R13" si="20">J13*E13*100</f>
        <v>1341</v>
      </c>
      <c r="S13" s="59" cm="1">
        <f t="array" ref="S13">_FV(D13,"Price")</f>
        <v>25.222300000000001</v>
      </c>
      <c r="T13" s="6" t="str">
        <f t="shared" ref="T13" si="21">IF(S13&lt;O13,"GOOD","AT RISK")</f>
        <v>GOOD</v>
      </c>
      <c r="U13" s="6" t="str">
        <f t="shared" ref="U13" si="22">IF(S13&gt;P13,"GOOD","AT RISK")</f>
        <v>GOOD</v>
      </c>
    </row>
    <row r="14" spans="1:27" x14ac:dyDescent="0.25">
      <c r="A14" t="s">
        <v>231</v>
      </c>
      <c r="B14" s="1" t="s">
        <v>213</v>
      </c>
      <c r="C14" s="6" t="s">
        <v>212</v>
      </c>
      <c r="D14" s="1" t="e" vm="7">
        <v>#VALUE!</v>
      </c>
      <c r="E14" s="6">
        <v>1</v>
      </c>
      <c r="G14" s="58">
        <v>44120</v>
      </c>
      <c r="H14" s="6">
        <f t="shared" ca="1" si="14"/>
        <v>20</v>
      </c>
      <c r="J14" s="89">
        <v>0.44</v>
      </c>
      <c r="K14" s="62">
        <v>21</v>
      </c>
      <c r="L14" s="62">
        <v>25</v>
      </c>
      <c r="M14" s="62">
        <v>0</v>
      </c>
      <c r="N14" s="62">
        <v>0</v>
      </c>
      <c r="O14" s="62">
        <f>K14+J14</f>
        <v>21.44</v>
      </c>
      <c r="P14" s="62">
        <v>0</v>
      </c>
      <c r="R14" s="66">
        <f>J14*E14*100</f>
        <v>44</v>
      </c>
      <c r="S14" s="59" cm="1">
        <f t="array" ref="S14">_FV(D14,"Price")</f>
        <v>18.16</v>
      </c>
      <c r="T14" s="6" t="str">
        <f t="shared" ref="T14" si="23">IF(S14&lt;O14,"GOOD","AT RISK")</f>
        <v>GOOD</v>
      </c>
      <c r="U14" s="6" t="s">
        <v>37</v>
      </c>
      <c r="Z14" s="68">
        <f>(L14-K14-J14)*E14*100</f>
        <v>356</v>
      </c>
      <c r="AA14" s="68">
        <v>0</v>
      </c>
    </row>
    <row r="15" spans="1:27" x14ac:dyDescent="0.25">
      <c r="A15" t="s">
        <v>231</v>
      </c>
      <c r="B15" s="1" t="s">
        <v>140</v>
      </c>
      <c r="C15" s="6" t="s">
        <v>214</v>
      </c>
      <c r="D15" s="1" t="e" vm="9">
        <v>#VALUE!</v>
      </c>
      <c r="E15" s="6">
        <v>2</v>
      </c>
      <c r="G15" s="58">
        <v>44092</v>
      </c>
      <c r="H15" s="6">
        <f t="shared" ca="1" si="14"/>
        <v>-8</v>
      </c>
      <c r="J15" s="89">
        <v>2.0299999999999998</v>
      </c>
      <c r="K15" s="62">
        <v>0</v>
      </c>
      <c r="L15" s="62">
        <v>0</v>
      </c>
      <c r="M15" s="62">
        <v>245</v>
      </c>
      <c r="N15" s="62">
        <v>235</v>
      </c>
      <c r="O15" s="62">
        <v>0</v>
      </c>
      <c r="P15" s="62">
        <f>M15-J15</f>
        <v>242.97</v>
      </c>
      <c r="R15" s="66">
        <f t="shared" ref="R15:R17" si="24">J15*E15*100</f>
        <v>405.99999999999994</v>
      </c>
      <c r="S15" s="59" cm="1">
        <f t="array" ref="S15">_FV(D15,"Price")</f>
        <v>278.3809</v>
      </c>
      <c r="T15" s="6" t="s">
        <v>37</v>
      </c>
      <c r="U15" s="6" t="str">
        <f t="shared" ref="U15:U16" si="25">IF(S15&gt;P15,"GOOD","AT RISK")</f>
        <v>GOOD</v>
      </c>
    </row>
    <row r="16" spans="1:27" x14ac:dyDescent="0.25">
      <c r="A16" t="s">
        <v>231</v>
      </c>
      <c r="B16" s="1" t="s">
        <v>213</v>
      </c>
      <c r="C16" s="6" t="s">
        <v>215</v>
      </c>
      <c r="D16" s="1" t="e" vm="10">
        <v>#VALUE!</v>
      </c>
      <c r="E16" s="6">
        <v>2</v>
      </c>
      <c r="G16" s="58">
        <v>44092</v>
      </c>
      <c r="H16" s="6">
        <f t="shared" ca="1" si="14"/>
        <v>-8</v>
      </c>
      <c r="J16" s="89">
        <v>2.59</v>
      </c>
      <c r="K16" s="62">
        <v>335</v>
      </c>
      <c r="L16" s="62">
        <v>345</v>
      </c>
      <c r="M16" s="62">
        <v>0</v>
      </c>
      <c r="N16" s="62">
        <v>0</v>
      </c>
      <c r="O16" s="62">
        <f>K16+J16</f>
        <v>337.59</v>
      </c>
      <c r="R16" s="66">
        <f t="shared" si="24"/>
        <v>518</v>
      </c>
      <c r="S16" s="59" cm="1">
        <f t="array" ref="S16">_FV(D16,"Price")</f>
        <v>337.565</v>
      </c>
      <c r="T16" s="6" t="str">
        <f t="shared" ref="T16" si="26">IF(S16&lt;O16,"GOOD","AT RISK")</f>
        <v>GOOD</v>
      </c>
      <c r="U16" s="6" t="str">
        <f t="shared" si="25"/>
        <v>GOOD</v>
      </c>
      <c r="Z16" s="68">
        <f>(L16-K16-J16)*E16*100</f>
        <v>1482</v>
      </c>
      <c r="AA16" s="68">
        <v>0</v>
      </c>
    </row>
    <row r="17" spans="1:26" x14ac:dyDescent="0.25">
      <c r="A17" t="s">
        <v>231</v>
      </c>
      <c r="B17" s="1" t="s">
        <v>217</v>
      </c>
      <c r="C17" s="6" t="s">
        <v>216</v>
      </c>
      <c r="D17" s="1" t="e" vm="11">
        <v>#VALUE!</v>
      </c>
      <c r="E17" s="6">
        <v>2</v>
      </c>
      <c r="G17" s="58">
        <v>44092</v>
      </c>
      <c r="H17" s="6">
        <f t="shared" ca="1" si="14"/>
        <v>-8</v>
      </c>
      <c r="J17" s="89">
        <v>0.67</v>
      </c>
      <c r="K17" s="62">
        <v>75</v>
      </c>
      <c r="L17" s="62">
        <v>0</v>
      </c>
      <c r="M17" s="62">
        <v>75</v>
      </c>
      <c r="N17" s="62">
        <v>0</v>
      </c>
      <c r="O17" s="62">
        <f>K17+J17</f>
        <v>75.67</v>
      </c>
      <c r="P17" s="62">
        <f>M17-J17</f>
        <v>74.33</v>
      </c>
      <c r="R17" s="66">
        <f t="shared" si="24"/>
        <v>134</v>
      </c>
      <c r="S17" s="59" cm="1">
        <f t="array" ref="S17">_FV(D17,"Price")</f>
        <v>83.375</v>
      </c>
      <c r="T17" s="6" t="s">
        <v>37</v>
      </c>
      <c r="U17" s="6" t="str">
        <f t="shared" ref="U17" si="27">IF(S17&gt;P17,"GOOD","AT RISK")</f>
        <v>GOOD</v>
      </c>
    </row>
    <row r="18" spans="1:26" x14ac:dyDescent="0.25">
      <c r="A18" t="s">
        <v>231</v>
      </c>
      <c r="B18" s="1" t="s">
        <v>225</v>
      </c>
      <c r="C18" s="6" t="s">
        <v>224</v>
      </c>
      <c r="D18" s="1" t="e" vm="12">
        <v>#VALUE!</v>
      </c>
      <c r="E18" s="6">
        <v>5</v>
      </c>
      <c r="G18" s="58">
        <v>44183</v>
      </c>
      <c r="H18" s="6">
        <f t="shared" ca="1" si="14"/>
        <v>83</v>
      </c>
      <c r="J18" s="89">
        <v>0.85</v>
      </c>
      <c r="K18" s="62">
        <v>2.5</v>
      </c>
      <c r="M18" s="62">
        <v>2.5</v>
      </c>
      <c r="P18" s="62">
        <f>M18-J18</f>
        <v>1.65</v>
      </c>
      <c r="R18" s="66">
        <f t="shared" ref="R18:R19" si="28">J18*E18*100</f>
        <v>425</v>
      </c>
      <c r="S18" s="59" cm="1">
        <f t="array" ref="S18">_FV(D18,"Price")</f>
        <v>1.31</v>
      </c>
      <c r="T18" s="6" t="s">
        <v>37</v>
      </c>
      <c r="U18" s="6" t="str">
        <f t="shared" ref="U18" si="29">IF(S18&gt;P18,"GOOD","AT RISK")</f>
        <v>AT RISK</v>
      </c>
    </row>
    <row r="19" spans="1:26" x14ac:dyDescent="0.25">
      <c r="A19" t="s">
        <v>231</v>
      </c>
      <c r="B19" s="1" t="s">
        <v>229</v>
      </c>
      <c r="C19" s="6" t="s">
        <v>230</v>
      </c>
      <c r="D19" s="1" t="e" vm="8">
        <v>#VALUE!</v>
      </c>
      <c r="E19" s="6">
        <v>1</v>
      </c>
      <c r="G19" s="58">
        <v>44104</v>
      </c>
      <c r="H19" s="6">
        <f t="shared" ca="1" si="14"/>
        <v>4</v>
      </c>
      <c r="J19" s="89">
        <v>1.25</v>
      </c>
      <c r="L19" s="62">
        <v>30</v>
      </c>
      <c r="M19" s="62">
        <v>19</v>
      </c>
      <c r="O19" s="62">
        <f>L19+J19</f>
        <v>31.25</v>
      </c>
      <c r="P19" s="62">
        <f>M19-J19</f>
        <v>17.75</v>
      </c>
      <c r="R19" s="66">
        <f t="shared" si="28"/>
        <v>125</v>
      </c>
      <c r="S19" s="59" cm="1">
        <f t="array" ref="S19">_FV(D19,"Price")</f>
        <v>25.222300000000001</v>
      </c>
      <c r="T19" s="6" t="str">
        <f t="shared" ref="T19" si="30">IF(S19&lt;O19,"GOOD","AT RISK")</f>
        <v>GOOD</v>
      </c>
      <c r="U19" s="6" t="str">
        <f t="shared" ref="U19:U22" si="31">IF(S19&gt;P19,"GOOD","AT RISK")</f>
        <v>GOOD</v>
      </c>
    </row>
    <row r="20" spans="1:26" x14ac:dyDescent="0.25">
      <c r="A20" t="s">
        <v>231</v>
      </c>
      <c r="B20" s="1" t="s">
        <v>140</v>
      </c>
      <c r="C20" s="6" t="s">
        <v>250</v>
      </c>
      <c r="D20" s="1" t="e" vm="13">
        <v>#VALUE!</v>
      </c>
      <c r="E20" s="6">
        <v>3</v>
      </c>
      <c r="F20" s="7">
        <v>44062</v>
      </c>
      <c r="G20" s="58">
        <v>44092</v>
      </c>
      <c r="H20" s="6">
        <f t="shared" ref="H20" ca="1" si="32">G20-TODAY()</f>
        <v>-8</v>
      </c>
      <c r="J20" s="89">
        <v>0.7</v>
      </c>
      <c r="K20" s="62">
        <v>0</v>
      </c>
      <c r="L20" s="62">
        <v>0</v>
      </c>
      <c r="M20" s="62">
        <v>10</v>
      </c>
      <c r="N20" s="62">
        <v>7.5</v>
      </c>
      <c r="O20" s="62">
        <v>0</v>
      </c>
      <c r="P20" s="62">
        <f>M20-J20</f>
        <v>9.3000000000000007</v>
      </c>
      <c r="R20" s="66">
        <f t="shared" ref="R20" si="33">J20*E20*100</f>
        <v>209.99999999999997</v>
      </c>
      <c r="S20" s="59" cm="1">
        <f t="array" ref="S20">_FV(D20,"Price")</f>
        <v>12.2</v>
      </c>
      <c r="T20" s="6" t="s">
        <v>37</v>
      </c>
      <c r="U20" s="6" t="str">
        <f t="shared" ref="U20" si="34">IF(S20&gt;P20,"GOOD","AT RISK")</f>
        <v>GOOD</v>
      </c>
      <c r="Z20" s="68">
        <f>(M20-N20-J20)*100*E20</f>
        <v>540</v>
      </c>
    </row>
    <row r="22" spans="1:26" x14ac:dyDescent="0.25">
      <c r="A22" t="s">
        <v>231</v>
      </c>
      <c r="B22" s="1" t="s">
        <v>217</v>
      </c>
      <c r="C22" s="6" t="s">
        <v>218</v>
      </c>
      <c r="D22" s="1" t="e" vm="14">
        <v>#VALUE!</v>
      </c>
      <c r="E22" s="6">
        <v>1</v>
      </c>
      <c r="G22" s="58">
        <v>44211</v>
      </c>
      <c r="H22" s="6">
        <f ca="1">G22-TODAY()</f>
        <v>111</v>
      </c>
      <c r="I22" s="6">
        <v>0.15</v>
      </c>
      <c r="J22" s="89">
        <v>0</v>
      </c>
      <c r="K22" s="62">
        <v>40</v>
      </c>
      <c r="L22" s="62">
        <v>0</v>
      </c>
      <c r="M22" s="62">
        <v>13</v>
      </c>
      <c r="N22" s="62">
        <v>0</v>
      </c>
      <c r="O22" s="62">
        <f>K22+J22</f>
        <v>40</v>
      </c>
      <c r="P22" s="62">
        <f>M22+I22</f>
        <v>13.15</v>
      </c>
      <c r="Q22" s="65">
        <f>I22*E22*-100</f>
        <v>-15</v>
      </c>
      <c r="R22" s="66">
        <f>J22*E22*100</f>
        <v>0</v>
      </c>
      <c r="S22" s="59" cm="1">
        <f t="array" ref="S22">_FV(D22,"Price")</f>
        <v>34.167999999999999</v>
      </c>
      <c r="U22" s="6" t="str">
        <f t="shared" si="31"/>
        <v>GOOD</v>
      </c>
    </row>
    <row r="23" spans="1:26" x14ac:dyDescent="0.25">
      <c r="A23" t="s">
        <v>231</v>
      </c>
      <c r="B23" s="1" t="s">
        <v>163</v>
      </c>
      <c r="C23" s="6" t="s">
        <v>226</v>
      </c>
      <c r="D23" s="1" t="e" vm="15">
        <v>#VALUE!</v>
      </c>
      <c r="E23" s="6">
        <v>40</v>
      </c>
      <c r="G23" s="58">
        <v>44211</v>
      </c>
      <c r="H23" s="6">
        <f ca="1">G23-TODAY()</f>
        <v>111</v>
      </c>
      <c r="I23" s="6">
        <v>0.97</v>
      </c>
      <c r="J23" s="89">
        <v>0</v>
      </c>
      <c r="K23" s="62">
        <v>12</v>
      </c>
      <c r="L23" s="62">
        <v>15</v>
      </c>
      <c r="M23" s="62">
        <v>0</v>
      </c>
      <c r="N23" s="62">
        <v>0</v>
      </c>
      <c r="O23" s="62">
        <f>K23+I23</f>
        <v>12.97</v>
      </c>
      <c r="P23" s="62">
        <f>M23-J23</f>
        <v>0</v>
      </c>
      <c r="Q23" s="65">
        <f>I23*E23*-100</f>
        <v>-3879.9999999999995</v>
      </c>
      <c r="R23" s="66">
        <v>0</v>
      </c>
      <c r="S23" s="59" cm="1">
        <f t="array" ref="S23">_FV(D23,"Price")</f>
        <v>6.335</v>
      </c>
      <c r="T23" s="6" t="str">
        <f>IF(S23&gt;O23,"GOOD","AT RISK")</f>
        <v>AT RISK</v>
      </c>
      <c r="U23" s="6" t="s">
        <v>37</v>
      </c>
      <c r="Z23" s="68">
        <f>I23*E23*100</f>
        <v>3879.9999999999995</v>
      </c>
    </row>
  </sheetData>
  <autoFilter ref="B1:AA9" xr:uid="{3FF8FC10-6AC2-4708-9CCE-4C2E2F0E0507}"/>
  <conditionalFormatting sqref="T1:W10 T14:W24 T26:W1048576">
    <cfRule type="cellIs" dxfId="27" priority="21" operator="equal">
      <formula>"GOOD"</formula>
    </cfRule>
    <cfRule type="cellIs" dxfId="26" priority="22" operator="equal">
      <formula>"AT RISK"</formula>
    </cfRule>
  </conditionalFormatting>
  <conditionalFormatting sqref="T23">
    <cfRule type="cellIs" dxfId="25" priority="13" operator="equal">
      <formula>"GOOD"</formula>
    </cfRule>
    <cfRule type="cellIs" dxfId="24" priority="14" operator="equal">
      <formula>"AT RISK"</formula>
    </cfRule>
  </conditionalFormatting>
  <conditionalFormatting sqref="T12:W12">
    <cfRule type="cellIs" dxfId="23" priority="5" operator="equal">
      <formula>"GOOD"</formula>
    </cfRule>
    <cfRule type="cellIs" dxfId="22" priority="6" operator="equal">
      <formula>"AT RISK"</formula>
    </cfRule>
  </conditionalFormatting>
  <conditionalFormatting sqref="T13:W13">
    <cfRule type="cellIs" dxfId="21" priority="3" operator="equal">
      <formula>"GOOD"</formula>
    </cfRule>
    <cfRule type="cellIs" dxfId="20" priority="4" operator="equal">
      <formula>"AT RISK"</formula>
    </cfRule>
  </conditionalFormatting>
  <conditionalFormatting sqref="T20:W20">
    <cfRule type="cellIs" dxfId="19" priority="1" operator="equal">
      <formula>"GOOD"</formula>
    </cfRule>
    <cfRule type="cellIs" dxfId="18" priority="2" operator="equal">
      <formula>"AT RISK"</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8D71D-89B3-40DD-A16A-4CC9BAB724AD}">
  <dimension ref="A1:Z23"/>
  <sheetViews>
    <sheetView topLeftCell="A2" workbookViewId="0">
      <selection activeCell="O29" sqref="O29"/>
    </sheetView>
  </sheetViews>
  <sheetFormatPr defaultRowHeight="15" x14ac:dyDescent="0.25"/>
  <cols>
    <col min="1" max="1" width="14.7109375" bestFit="1" customWidth="1"/>
    <col min="2" max="2" width="6" bestFit="1" customWidth="1"/>
    <col min="3" max="3" width="45.140625" bestFit="1" customWidth="1"/>
    <col min="4" max="4" width="4.28515625" bestFit="1" customWidth="1"/>
    <col min="5" max="5" width="16.7109375" customWidth="1"/>
    <col min="6" max="6" width="9.7109375" bestFit="1" customWidth="1"/>
    <col min="7" max="7" width="8.28515625" bestFit="1" customWidth="1"/>
    <col min="8" max="8" width="11.5703125" customWidth="1"/>
    <col min="9" max="9" width="8.140625" bestFit="1" customWidth="1"/>
    <col min="10" max="10" width="7.7109375" bestFit="1" customWidth="1"/>
    <col min="11" max="11" width="8.85546875" bestFit="1" customWidth="1"/>
    <col min="12" max="12" width="8.7109375" bestFit="1" customWidth="1"/>
    <col min="13" max="13" width="5.7109375" bestFit="1" customWidth="1"/>
    <col min="14" max="15" width="10.42578125" customWidth="1"/>
    <col min="16" max="16" width="10.7109375" bestFit="1" customWidth="1"/>
    <col min="17" max="17" width="12.7109375" bestFit="1" customWidth="1"/>
    <col min="18" max="18" width="9.42578125" bestFit="1" customWidth="1"/>
    <col min="19" max="19" width="7.7109375" bestFit="1" customWidth="1"/>
    <col min="20" max="20" width="7.28515625" bestFit="1" customWidth="1"/>
    <col min="21" max="21" width="11.85546875" bestFit="1" customWidth="1"/>
    <col min="22" max="22" width="11.85546875" customWidth="1"/>
    <col min="23" max="24" width="7.140625" bestFit="1" customWidth="1"/>
    <col min="25" max="26" width="8.5703125" bestFit="1" customWidth="1"/>
  </cols>
  <sheetData>
    <row r="1" spans="1:26" ht="60" x14ac:dyDescent="0.25">
      <c r="A1" s="60" t="s">
        <v>0</v>
      </c>
      <c r="B1" s="60" t="s">
        <v>186</v>
      </c>
      <c r="C1" s="60" t="s">
        <v>189</v>
      </c>
      <c r="D1" s="60" t="s">
        <v>184</v>
      </c>
      <c r="E1" s="60"/>
      <c r="F1" s="60" t="s">
        <v>183</v>
      </c>
      <c r="G1" s="61" t="s">
        <v>195</v>
      </c>
      <c r="H1" s="61" t="s">
        <v>193</v>
      </c>
      <c r="I1" s="64" t="s">
        <v>194</v>
      </c>
      <c r="J1" s="64" t="s">
        <v>210</v>
      </c>
      <c r="K1" s="64" t="s">
        <v>200</v>
      </c>
      <c r="L1" s="64" t="s">
        <v>201</v>
      </c>
      <c r="M1" s="64" t="s">
        <v>202</v>
      </c>
      <c r="N1" s="64" t="s">
        <v>238</v>
      </c>
      <c r="O1" s="64" t="s">
        <v>237</v>
      </c>
      <c r="P1" s="63" t="s">
        <v>196</v>
      </c>
      <c r="Q1" s="67" t="s">
        <v>197</v>
      </c>
      <c r="R1" s="60" t="s">
        <v>192</v>
      </c>
      <c r="S1" s="60" t="s">
        <v>190</v>
      </c>
      <c r="T1" s="60" t="s">
        <v>191</v>
      </c>
      <c r="U1" s="61" t="s">
        <v>245</v>
      </c>
      <c r="V1" s="61" t="s">
        <v>246</v>
      </c>
      <c r="W1" s="61" t="s">
        <v>208</v>
      </c>
      <c r="X1" s="61" t="s">
        <v>209</v>
      </c>
      <c r="Y1" s="64" t="s">
        <v>203</v>
      </c>
      <c r="Z1" s="64" t="s">
        <v>204</v>
      </c>
    </row>
    <row r="2" spans="1:26" s="87" customFormat="1" x14ac:dyDescent="0.25">
      <c r="A2" s="82" t="s">
        <v>240</v>
      </c>
      <c r="B2" s="82"/>
      <c r="C2" s="82"/>
      <c r="D2" s="82"/>
      <c r="E2" s="82"/>
      <c r="F2" s="82"/>
      <c r="G2" s="83"/>
      <c r="H2" s="83"/>
      <c r="I2" s="84"/>
      <c r="J2" s="84"/>
      <c r="K2" s="84"/>
      <c r="L2" s="84"/>
      <c r="M2" s="84"/>
      <c r="N2" s="84"/>
      <c r="O2" s="84"/>
      <c r="P2" s="85"/>
      <c r="Q2" s="86"/>
      <c r="R2" s="82"/>
      <c r="S2" s="82"/>
      <c r="T2" s="82"/>
      <c r="U2" s="82"/>
      <c r="V2" s="82"/>
      <c r="W2" s="83"/>
      <c r="X2" s="83"/>
      <c r="Y2" s="84"/>
      <c r="Z2" s="84"/>
    </row>
    <row r="3" spans="1:26" x14ac:dyDescent="0.25">
      <c r="A3" s="1" t="s">
        <v>124</v>
      </c>
      <c r="B3" s="6" t="s">
        <v>99</v>
      </c>
      <c r="C3" s="1" t="e" vm="16">
        <v>#VALUE!</v>
      </c>
      <c r="D3" s="1">
        <v>1</v>
      </c>
      <c r="E3" s="1"/>
      <c r="F3" s="58">
        <v>44183</v>
      </c>
      <c r="G3" s="6">
        <v>128</v>
      </c>
      <c r="H3" s="88"/>
      <c r="I3" s="62">
        <v>6.5</v>
      </c>
      <c r="J3" s="62">
        <v>0</v>
      </c>
      <c r="K3" s="62">
        <v>0</v>
      </c>
      <c r="L3" s="62">
        <v>69</v>
      </c>
      <c r="M3" s="62">
        <v>0</v>
      </c>
      <c r="N3" s="62">
        <v>0</v>
      </c>
      <c r="O3" s="62">
        <v>62.5</v>
      </c>
      <c r="P3" s="65"/>
      <c r="Q3" s="66">
        <v>650</v>
      </c>
      <c r="R3" s="59" cm="1">
        <f t="array" ref="R3">_FV(C3,"Price")</f>
        <v>136.19</v>
      </c>
      <c r="S3" s="6" t="s">
        <v>37</v>
      </c>
      <c r="T3" s="6" t="s">
        <v>227</v>
      </c>
      <c r="U3" s="6"/>
      <c r="V3" s="6"/>
      <c r="W3" s="1"/>
      <c r="X3" s="1"/>
      <c r="Y3" s="68"/>
      <c r="Z3" s="68"/>
    </row>
    <row r="4" spans="1:26" x14ac:dyDescent="0.25">
      <c r="A4" s="21" t="s">
        <v>124</v>
      </c>
      <c r="B4" s="6" t="s">
        <v>122</v>
      </c>
      <c r="C4" s="1" t="e" vm="17">
        <v>#VALUE!</v>
      </c>
      <c r="D4" s="1">
        <v>1</v>
      </c>
      <c r="E4" s="1"/>
      <c r="F4" s="58">
        <v>44120</v>
      </c>
      <c r="G4" s="6">
        <v>65</v>
      </c>
      <c r="H4" s="70"/>
      <c r="I4" s="62">
        <v>5.05</v>
      </c>
      <c r="J4" s="62"/>
      <c r="K4" s="62"/>
      <c r="L4" s="62">
        <v>50</v>
      </c>
      <c r="M4" s="62"/>
      <c r="N4" s="62"/>
      <c r="O4" s="62">
        <v>44.95</v>
      </c>
      <c r="P4" s="65"/>
      <c r="Q4" s="66">
        <v>505</v>
      </c>
      <c r="R4" s="59" cm="1">
        <f t="array" ref="R4">_FV(C4,"Price")</f>
        <v>42.91</v>
      </c>
      <c r="S4" s="6" t="s">
        <v>37</v>
      </c>
      <c r="T4" s="6" t="s">
        <v>227</v>
      </c>
      <c r="U4" s="6"/>
      <c r="V4" s="6"/>
      <c r="W4" s="1"/>
      <c r="X4" s="1"/>
      <c r="Y4" s="68"/>
      <c r="Z4" s="68"/>
    </row>
    <row r="5" spans="1:26" x14ac:dyDescent="0.25">
      <c r="A5" s="21" t="s">
        <v>124</v>
      </c>
      <c r="B5" s="6" t="s">
        <v>86</v>
      </c>
      <c r="C5" s="1" t="e" vm="18">
        <v>#VALUE!</v>
      </c>
      <c r="D5" s="1">
        <v>1</v>
      </c>
      <c r="E5" s="1"/>
      <c r="F5" s="58">
        <v>44120</v>
      </c>
      <c r="G5" s="6">
        <v>65</v>
      </c>
      <c r="H5" s="70"/>
      <c r="I5" s="62">
        <v>10.4</v>
      </c>
      <c r="J5" s="62">
        <v>0</v>
      </c>
      <c r="K5" s="62">
        <v>0</v>
      </c>
      <c r="L5" s="62">
        <v>125</v>
      </c>
      <c r="M5" s="62">
        <v>0</v>
      </c>
      <c r="N5" s="62">
        <v>0</v>
      </c>
      <c r="O5" s="62">
        <v>114.6</v>
      </c>
      <c r="P5" s="65"/>
      <c r="Q5" s="66">
        <v>1040</v>
      </c>
      <c r="R5" s="59" cm="1">
        <f t="array" ref="R5">_FV(C5,"Price")</f>
        <v>127.7445</v>
      </c>
      <c r="S5" s="6" t="s">
        <v>37</v>
      </c>
      <c r="T5" s="6" t="s">
        <v>227</v>
      </c>
      <c r="U5" s="6"/>
      <c r="V5" s="6"/>
      <c r="W5" s="1"/>
      <c r="X5" s="1"/>
      <c r="Y5" s="68"/>
      <c r="Z5" s="68"/>
    </row>
    <row r="6" spans="1:26" x14ac:dyDescent="0.25">
      <c r="A6" s="21" t="s">
        <v>124</v>
      </c>
      <c r="B6" s="6" t="s">
        <v>92</v>
      </c>
      <c r="C6" s="1" t="e" vm="19">
        <v>#VALUE!</v>
      </c>
      <c r="D6" s="1">
        <v>1</v>
      </c>
      <c r="E6" s="1"/>
      <c r="F6" s="58">
        <v>44120</v>
      </c>
      <c r="G6" s="6">
        <v>65</v>
      </c>
      <c r="H6" s="70"/>
      <c r="I6" s="62">
        <v>5.7</v>
      </c>
      <c r="J6" s="62"/>
      <c r="K6" s="62"/>
      <c r="L6" s="62">
        <v>115</v>
      </c>
      <c r="M6" s="62">
        <v>0</v>
      </c>
      <c r="N6" s="62">
        <v>0</v>
      </c>
      <c r="O6" s="62">
        <v>109.3</v>
      </c>
      <c r="P6" s="65"/>
      <c r="Q6" s="66">
        <v>570</v>
      </c>
      <c r="R6" s="59" cm="1">
        <f t="array" ref="R6">_FV(C6,"Price")</f>
        <v>112.52</v>
      </c>
      <c r="S6" s="6" t="s">
        <v>37</v>
      </c>
      <c r="T6" s="6" t="s">
        <v>227</v>
      </c>
      <c r="U6" s="6"/>
      <c r="V6" s="6"/>
      <c r="W6" s="1"/>
      <c r="X6" s="1"/>
      <c r="Y6" s="68"/>
      <c r="Z6" s="68"/>
    </row>
    <row r="7" spans="1:26" x14ac:dyDescent="0.25">
      <c r="A7" s="21" t="s">
        <v>124</v>
      </c>
      <c r="B7" s="6" t="s">
        <v>219</v>
      </c>
      <c r="C7" s="1" t="e" vm="20">
        <v>#VALUE!</v>
      </c>
      <c r="D7" s="1">
        <v>1</v>
      </c>
      <c r="E7" s="1"/>
      <c r="F7" s="58">
        <v>44155</v>
      </c>
      <c r="G7" s="6">
        <v>100</v>
      </c>
      <c r="H7" s="70"/>
      <c r="I7" s="62">
        <v>8.1999999999999993</v>
      </c>
      <c r="J7" s="62">
        <v>0</v>
      </c>
      <c r="K7" s="62">
        <v>0</v>
      </c>
      <c r="L7" s="62">
        <v>60</v>
      </c>
      <c r="M7" s="62">
        <v>0</v>
      </c>
      <c r="N7" s="62">
        <v>0</v>
      </c>
      <c r="O7" s="62">
        <v>51.8</v>
      </c>
      <c r="P7" s="65"/>
      <c r="Q7" s="66">
        <v>819.99999999999989</v>
      </c>
      <c r="R7" s="59" cm="1">
        <f t="array" ref="R7">_FV(C7,"Price")</f>
        <v>59.21</v>
      </c>
      <c r="S7" s="6" t="s">
        <v>37</v>
      </c>
      <c r="T7" s="6" t="s">
        <v>227</v>
      </c>
      <c r="U7" s="6"/>
      <c r="V7" s="6"/>
      <c r="W7" s="1"/>
      <c r="X7" s="1"/>
      <c r="Y7" s="68"/>
      <c r="Z7" s="68"/>
    </row>
    <row r="8" spans="1:26" x14ac:dyDescent="0.25">
      <c r="A8" s="21" t="s">
        <v>124</v>
      </c>
      <c r="B8" s="6" t="s">
        <v>25</v>
      </c>
      <c r="C8" s="1" t="e" vm="21">
        <v>#VALUE!</v>
      </c>
      <c r="D8" s="1">
        <v>1</v>
      </c>
      <c r="E8" s="1"/>
      <c r="F8" s="58">
        <v>44064</v>
      </c>
      <c r="G8" s="6">
        <v>9</v>
      </c>
      <c r="H8" s="70"/>
      <c r="I8" s="62">
        <v>4.92</v>
      </c>
      <c r="J8" s="62"/>
      <c r="K8" s="62"/>
      <c r="L8" s="62">
        <v>230</v>
      </c>
      <c r="M8" s="62">
        <v>0</v>
      </c>
      <c r="N8" s="62">
        <v>0</v>
      </c>
      <c r="O8" s="62">
        <v>225.08</v>
      </c>
      <c r="P8" s="65"/>
      <c r="Q8" s="66">
        <v>492</v>
      </c>
      <c r="R8" s="59" cm="1">
        <f t="array" ref="R8">_FV(C8,"Price")</f>
        <v>289.14999999999998</v>
      </c>
      <c r="S8" s="6" t="s">
        <v>37</v>
      </c>
      <c r="T8" s="6" t="s">
        <v>227</v>
      </c>
      <c r="U8" s="6"/>
      <c r="V8" s="6"/>
      <c r="W8" s="1"/>
      <c r="X8" s="1"/>
      <c r="Y8" s="68"/>
      <c r="Z8" s="68"/>
    </row>
    <row r="9" spans="1:26" x14ac:dyDescent="0.25">
      <c r="A9" s="21" t="s">
        <v>124</v>
      </c>
      <c r="B9" s="6" t="s">
        <v>96</v>
      </c>
      <c r="C9" s="1" t="e" vm="22">
        <v>#VALUE!</v>
      </c>
      <c r="D9" s="1">
        <v>1</v>
      </c>
      <c r="E9" s="1"/>
      <c r="F9" s="58">
        <v>44120</v>
      </c>
      <c r="G9" s="6">
        <v>65</v>
      </c>
      <c r="H9" s="70"/>
      <c r="I9" s="62">
        <v>1.17</v>
      </c>
      <c r="J9" s="62"/>
      <c r="K9" s="62"/>
      <c r="L9" s="62">
        <v>21</v>
      </c>
      <c r="M9" s="62">
        <v>0</v>
      </c>
      <c r="N9" s="62">
        <v>0</v>
      </c>
      <c r="O9" s="62">
        <v>19.829999999999998</v>
      </c>
      <c r="P9" s="65"/>
      <c r="Q9" s="66">
        <v>117</v>
      </c>
      <c r="R9" s="59" cm="1">
        <f t="array" ref="R9">_FV(C9,"Price")</f>
        <v>21.704999999999998</v>
      </c>
      <c r="S9" s="6" t="s">
        <v>37</v>
      </c>
      <c r="T9" s="6" t="s">
        <v>227</v>
      </c>
      <c r="U9" s="6"/>
      <c r="V9" s="6"/>
      <c r="W9" s="1"/>
      <c r="X9" s="1"/>
      <c r="Y9" s="68"/>
      <c r="Z9" s="68"/>
    </row>
    <row r="10" spans="1:26" s="87" customFormat="1" x14ac:dyDescent="0.25">
      <c r="A10" s="82" t="s">
        <v>241</v>
      </c>
      <c r="B10" s="82"/>
      <c r="C10" s="82"/>
      <c r="D10" s="82"/>
      <c r="E10" s="82"/>
      <c r="F10" s="82"/>
      <c r="G10" s="83"/>
      <c r="H10" s="83"/>
      <c r="I10" s="84"/>
      <c r="J10" s="84"/>
      <c r="K10" s="84"/>
      <c r="L10" s="84"/>
      <c r="M10" s="84"/>
      <c r="N10" s="84"/>
      <c r="O10" s="84"/>
      <c r="P10" s="85"/>
      <c r="Q10" s="86"/>
      <c r="R10" s="59"/>
      <c r="S10" s="82"/>
      <c r="T10" s="82"/>
      <c r="U10" s="82"/>
      <c r="V10" s="82"/>
      <c r="W10" s="83"/>
      <c r="X10" s="83"/>
      <c r="Y10" s="84"/>
      <c r="Z10" s="84"/>
    </row>
    <row r="11" spans="1:26" x14ac:dyDescent="0.25">
      <c r="A11" s="1" t="s">
        <v>91</v>
      </c>
      <c r="B11" s="6" t="s">
        <v>99</v>
      </c>
      <c r="C11" s="1" t="e" vm="16">
        <v>#VALUE!</v>
      </c>
      <c r="D11" s="1">
        <v>1</v>
      </c>
      <c r="E11" s="1"/>
      <c r="F11" s="58">
        <v>44582</v>
      </c>
      <c r="G11" s="6">
        <v>527</v>
      </c>
      <c r="H11" s="6"/>
      <c r="I11" s="62">
        <v>17.600000000000001</v>
      </c>
      <c r="J11" s="62">
        <v>0</v>
      </c>
      <c r="K11" s="62">
        <v>175</v>
      </c>
      <c r="L11" s="62">
        <v>0</v>
      </c>
      <c r="M11" s="62">
        <v>0</v>
      </c>
      <c r="N11" s="62">
        <f>K11+I11</f>
        <v>192.6</v>
      </c>
      <c r="O11" s="62">
        <v>0</v>
      </c>
      <c r="P11" s="65"/>
      <c r="Q11" s="66">
        <v>1760.0000000000002</v>
      </c>
      <c r="R11" s="59" cm="1">
        <f t="array" ref="R11">_FV(C11,"Price")</f>
        <v>136.19</v>
      </c>
      <c r="S11" s="6" t="s">
        <v>227</v>
      </c>
      <c r="T11" s="6" t="s">
        <v>37</v>
      </c>
      <c r="U11" s="6"/>
      <c r="V11" s="6"/>
      <c r="W11" s="1"/>
      <c r="X11" s="1"/>
      <c r="Y11" s="68"/>
      <c r="Z11" s="68"/>
    </row>
    <row r="12" spans="1:26" x14ac:dyDescent="0.25">
      <c r="A12" s="1" t="s">
        <v>91</v>
      </c>
      <c r="B12" s="6" t="s">
        <v>99</v>
      </c>
      <c r="C12" s="1" t="e" vm="16">
        <v>#VALUE!</v>
      </c>
      <c r="D12" s="1">
        <v>1</v>
      </c>
      <c r="E12" s="1"/>
      <c r="F12" s="58">
        <v>44582</v>
      </c>
      <c r="G12" s="6">
        <v>527</v>
      </c>
      <c r="H12" s="6"/>
      <c r="I12" s="62">
        <v>19.350000000000001</v>
      </c>
      <c r="J12" s="62"/>
      <c r="K12" s="62">
        <v>195</v>
      </c>
      <c r="L12" s="62"/>
      <c r="M12" s="62"/>
      <c r="N12" s="62">
        <f t="shared" ref="N12:N14" si="0">K12+I12</f>
        <v>214.35</v>
      </c>
      <c r="O12" s="62"/>
      <c r="P12" s="65"/>
      <c r="Q12" s="66">
        <v>1935.0000000000002</v>
      </c>
      <c r="R12" s="59" cm="1">
        <f t="array" ref="R12">_FV(C12,"Price")</f>
        <v>136.19</v>
      </c>
      <c r="S12" s="6" t="s">
        <v>227</v>
      </c>
      <c r="T12" s="6" t="s">
        <v>37</v>
      </c>
      <c r="U12" s="6"/>
      <c r="V12" s="6"/>
      <c r="W12" s="1"/>
      <c r="X12" s="1"/>
      <c r="Y12" s="68"/>
      <c r="Z12" s="68"/>
    </row>
    <row r="13" spans="1:26" x14ac:dyDescent="0.25">
      <c r="A13" s="1" t="s">
        <v>91</v>
      </c>
      <c r="B13" s="6" t="s">
        <v>103</v>
      </c>
      <c r="C13" s="1" t="e" vm="23">
        <v>#VALUE!</v>
      </c>
      <c r="D13" s="1">
        <v>1</v>
      </c>
      <c r="E13" s="1"/>
      <c r="F13" s="58">
        <v>44211</v>
      </c>
      <c r="G13" s="6">
        <v>156</v>
      </c>
      <c r="H13" s="6"/>
      <c r="I13" s="62">
        <v>9.6999999999999993</v>
      </c>
      <c r="J13" s="62"/>
      <c r="K13" s="62">
        <v>300</v>
      </c>
      <c r="L13" s="62">
        <v>0</v>
      </c>
      <c r="M13" s="62">
        <v>0</v>
      </c>
      <c r="N13" s="62">
        <f t="shared" si="0"/>
        <v>309.7</v>
      </c>
      <c r="O13" s="62">
        <v>0</v>
      </c>
      <c r="P13" s="65"/>
      <c r="Q13" s="66">
        <v>969.99999999999989</v>
      </c>
      <c r="R13" s="59" cm="1">
        <f t="array" ref="R13">_FV(C13,"Price")</f>
        <v>217.79499999999999</v>
      </c>
      <c r="S13" s="6" t="s">
        <v>227</v>
      </c>
      <c r="T13" s="6" t="s">
        <v>37</v>
      </c>
      <c r="U13" s="6"/>
      <c r="V13" s="6"/>
      <c r="W13" s="1"/>
      <c r="X13" s="1"/>
      <c r="Y13" s="68"/>
      <c r="Z13" s="68"/>
    </row>
    <row r="14" spans="1:26" x14ac:dyDescent="0.25">
      <c r="A14" s="1" t="s">
        <v>91</v>
      </c>
      <c r="B14" s="6" t="s">
        <v>101</v>
      </c>
      <c r="C14" s="1" t="e" vm="24">
        <v>#VALUE!</v>
      </c>
      <c r="D14" s="1">
        <v>1</v>
      </c>
      <c r="E14" s="1"/>
      <c r="F14" s="58">
        <v>44120</v>
      </c>
      <c r="G14" s="6">
        <v>65</v>
      </c>
      <c r="H14" s="6"/>
      <c r="I14" s="62">
        <v>1.1399999999999999</v>
      </c>
      <c r="J14" s="62">
        <v>0</v>
      </c>
      <c r="K14" s="62">
        <v>32</v>
      </c>
      <c r="L14" s="62">
        <v>0</v>
      </c>
      <c r="M14" s="62">
        <v>0</v>
      </c>
      <c r="N14" s="62">
        <f t="shared" si="0"/>
        <v>33.14</v>
      </c>
      <c r="O14" s="62">
        <v>0</v>
      </c>
      <c r="P14" s="65"/>
      <c r="Q14" s="66">
        <v>113.99999999999999</v>
      </c>
      <c r="R14" s="59" cm="1">
        <f t="array" ref="R14">_FV(C14,"Price")</f>
        <v>30.46</v>
      </c>
      <c r="S14" s="6" t="s">
        <v>227</v>
      </c>
      <c r="T14" s="6" t="s">
        <v>37</v>
      </c>
      <c r="U14" s="6"/>
      <c r="V14" s="6"/>
      <c r="W14" s="1"/>
      <c r="X14" s="1"/>
      <c r="Y14" s="68"/>
      <c r="Z14" s="68"/>
    </row>
    <row r="15" spans="1:26" s="81" customFormat="1" x14ac:dyDescent="0.25">
      <c r="A15" s="80" t="s">
        <v>239</v>
      </c>
      <c r="R15" s="59"/>
    </row>
    <row r="16" spans="1:26" x14ac:dyDescent="0.25">
      <c r="A16" s="21" t="s">
        <v>80</v>
      </c>
      <c r="B16" s="6" t="s">
        <v>122</v>
      </c>
      <c r="C16" s="1" t="e" vm="17">
        <v>#VALUE!</v>
      </c>
      <c r="D16" s="1">
        <v>1</v>
      </c>
      <c r="E16" s="1"/>
      <c r="F16" s="58">
        <v>44120</v>
      </c>
      <c r="G16" s="6">
        <v>65</v>
      </c>
      <c r="H16" s="71">
        <v>1.49</v>
      </c>
      <c r="I16" s="62"/>
      <c r="J16" s="62">
        <v>60</v>
      </c>
      <c r="K16" s="62">
        <v>0</v>
      </c>
      <c r="L16" s="62">
        <v>0</v>
      </c>
      <c r="M16" s="62">
        <v>0</v>
      </c>
      <c r="N16" s="62">
        <f>J16+I16</f>
        <v>60</v>
      </c>
      <c r="O16" s="62">
        <v>0</v>
      </c>
      <c r="P16" s="65">
        <v>-149</v>
      </c>
      <c r="Q16" s="66">
        <v>0</v>
      </c>
      <c r="R16" s="59" cm="1">
        <f t="array" ref="R16">_FV(C16,"Price")</f>
        <v>42.91</v>
      </c>
      <c r="S16" s="69" t="str">
        <f>IF(R16&gt;N16,"GOOD","AT RISK")</f>
        <v>AT RISK</v>
      </c>
      <c r="T16" s="6" t="s">
        <v>37</v>
      </c>
      <c r="U16" s="6"/>
      <c r="V16" s="6"/>
      <c r="W16" s="1"/>
      <c r="X16" s="1"/>
      <c r="Y16" s="68"/>
      <c r="Z16" s="68"/>
    </row>
    <row r="17" spans="1:26" x14ac:dyDescent="0.25">
      <c r="A17" s="21" t="s">
        <v>80</v>
      </c>
      <c r="B17" s="6" t="s">
        <v>86</v>
      </c>
      <c r="C17" s="1" t="e" vm="18">
        <v>#VALUE!</v>
      </c>
      <c r="D17" s="1">
        <v>1</v>
      </c>
      <c r="E17" s="1"/>
      <c r="F17" s="58">
        <v>44582</v>
      </c>
      <c r="G17" s="6">
        <v>527</v>
      </c>
      <c r="H17" s="71">
        <v>48</v>
      </c>
      <c r="I17" s="62">
        <v>0</v>
      </c>
      <c r="J17" s="62">
        <v>55</v>
      </c>
      <c r="K17" s="62">
        <v>0</v>
      </c>
      <c r="L17" s="62">
        <v>0</v>
      </c>
      <c r="M17" s="62">
        <v>0</v>
      </c>
      <c r="N17" s="62">
        <f>J17+H17</f>
        <v>103</v>
      </c>
      <c r="O17" s="62">
        <v>0</v>
      </c>
      <c r="P17" s="65">
        <v>-4800</v>
      </c>
      <c r="Q17" s="66">
        <v>0</v>
      </c>
      <c r="R17" s="59" cm="1">
        <f t="array" ref="R17">_FV(C17,"Price")</f>
        <v>127.7445</v>
      </c>
      <c r="S17" s="69" t="str">
        <f t="shared" ref="S17:S22" si="1">IF(R17&gt;N17,"GOOD","AT RISK")</f>
        <v>GOOD</v>
      </c>
      <c r="T17" s="6" t="s">
        <v>37</v>
      </c>
      <c r="U17" s="6"/>
      <c r="V17" s="6"/>
      <c r="W17" s="1"/>
      <c r="X17" s="1"/>
      <c r="Y17" s="68"/>
      <c r="Z17" s="68"/>
    </row>
    <row r="18" spans="1:26" x14ac:dyDescent="0.25">
      <c r="A18" s="21" t="s">
        <v>80</v>
      </c>
      <c r="B18" s="6" t="s">
        <v>220</v>
      </c>
      <c r="C18" s="1" t="e" vm="25">
        <v>#VALUE!</v>
      </c>
      <c r="D18" s="1">
        <v>1</v>
      </c>
      <c r="E18" s="1"/>
      <c r="F18" s="58">
        <v>44582</v>
      </c>
      <c r="G18" s="6">
        <v>527</v>
      </c>
      <c r="H18" s="71">
        <v>3.05</v>
      </c>
      <c r="I18" s="62">
        <v>0</v>
      </c>
      <c r="J18" s="62">
        <v>28</v>
      </c>
      <c r="K18" s="62">
        <v>0</v>
      </c>
      <c r="L18" s="62">
        <v>0</v>
      </c>
      <c r="M18" s="62">
        <v>0</v>
      </c>
      <c r="N18" s="62">
        <f t="shared" ref="N18:N22" si="2">J18+H18</f>
        <v>31.05</v>
      </c>
      <c r="O18" s="62">
        <v>0</v>
      </c>
      <c r="P18" s="65">
        <v>-305</v>
      </c>
      <c r="Q18" s="66">
        <v>0</v>
      </c>
      <c r="R18" s="59" cm="1">
        <f t="array" ref="R18">_FV(C18,"Price")</f>
        <v>25.202100000000002</v>
      </c>
      <c r="S18" s="69" t="str">
        <f t="shared" si="1"/>
        <v>AT RISK</v>
      </c>
      <c r="T18" s="6" t="s">
        <v>37</v>
      </c>
      <c r="U18" s="6"/>
      <c r="V18" s="6"/>
      <c r="W18" s="1"/>
      <c r="X18" s="1"/>
      <c r="Y18" s="68"/>
      <c r="Z18" s="68"/>
    </row>
    <row r="19" spans="1:26" x14ac:dyDescent="0.25">
      <c r="A19" s="21" t="s">
        <v>80</v>
      </c>
      <c r="B19" s="6" t="s">
        <v>221</v>
      </c>
      <c r="C19" s="1" t="e" vm="26">
        <v>#VALUE!</v>
      </c>
      <c r="D19" s="1">
        <v>1</v>
      </c>
      <c r="E19" s="1"/>
      <c r="F19" s="58">
        <v>44211</v>
      </c>
      <c r="G19" s="6">
        <v>156</v>
      </c>
      <c r="H19" s="71">
        <v>10.199999999999999</v>
      </c>
      <c r="I19" s="62">
        <v>0</v>
      </c>
      <c r="J19" s="62">
        <v>40</v>
      </c>
      <c r="K19" s="62">
        <v>0</v>
      </c>
      <c r="L19" s="62">
        <v>0</v>
      </c>
      <c r="M19" s="62">
        <v>0</v>
      </c>
      <c r="N19" s="62">
        <f t="shared" si="2"/>
        <v>50.2</v>
      </c>
      <c r="O19" s="62">
        <v>0</v>
      </c>
      <c r="P19" s="65">
        <v>-1019.9999999999999</v>
      </c>
      <c r="Q19" s="66">
        <v>0</v>
      </c>
      <c r="R19" s="59" cm="1">
        <f t="array" ref="R19">_FV(C19,"Price")</f>
        <v>49.125</v>
      </c>
      <c r="S19" s="69" t="str">
        <f t="shared" si="1"/>
        <v>AT RISK</v>
      </c>
      <c r="T19" s="6" t="s">
        <v>37</v>
      </c>
      <c r="U19" s="6"/>
      <c r="V19" s="6"/>
      <c r="W19" s="1"/>
      <c r="X19" s="1"/>
      <c r="Y19" s="68"/>
      <c r="Z19" s="68"/>
    </row>
    <row r="20" spans="1:26" x14ac:dyDescent="0.25">
      <c r="A20" s="21" t="s">
        <v>80</v>
      </c>
      <c r="B20" s="6" t="s">
        <v>222</v>
      </c>
      <c r="C20" s="1" t="e" vm="27">
        <v>#VALUE!</v>
      </c>
      <c r="D20" s="1">
        <v>1</v>
      </c>
      <c r="E20" s="1"/>
      <c r="F20" s="58">
        <v>44582</v>
      </c>
      <c r="G20" s="6">
        <v>527</v>
      </c>
      <c r="H20" s="71">
        <v>1.1100000000000001</v>
      </c>
      <c r="I20" s="62">
        <v>0</v>
      </c>
      <c r="J20" s="62">
        <v>5</v>
      </c>
      <c r="K20" s="62">
        <v>0</v>
      </c>
      <c r="L20" s="62">
        <v>0</v>
      </c>
      <c r="M20" s="62">
        <v>0</v>
      </c>
      <c r="N20" s="62">
        <f t="shared" si="2"/>
        <v>6.11</v>
      </c>
      <c r="O20" s="62">
        <v>0</v>
      </c>
      <c r="P20" s="65">
        <v>-111.00000000000001</v>
      </c>
      <c r="Q20" s="66">
        <v>0</v>
      </c>
      <c r="R20" s="59" cm="1">
        <f t="array" ref="R20">_FV(C20,"Price")</f>
        <v>5.0350000000000001</v>
      </c>
      <c r="S20" s="69" t="str">
        <f t="shared" si="1"/>
        <v>AT RISK</v>
      </c>
      <c r="T20" s="6" t="s">
        <v>37</v>
      </c>
      <c r="U20" s="6"/>
      <c r="V20" s="6"/>
      <c r="W20" s="1"/>
      <c r="X20" s="1"/>
      <c r="Y20" s="68"/>
      <c r="Z20" s="68"/>
    </row>
    <row r="21" spans="1:26" x14ac:dyDescent="0.25">
      <c r="A21" s="1" t="s">
        <v>80</v>
      </c>
      <c r="B21" s="6" t="s">
        <v>223</v>
      </c>
      <c r="C21" s="1" t="e" vm="28">
        <v>#VALUE!</v>
      </c>
      <c r="D21" s="1">
        <v>1</v>
      </c>
      <c r="E21" s="1"/>
      <c r="F21" s="58">
        <v>44064</v>
      </c>
      <c r="G21" s="6">
        <v>9</v>
      </c>
      <c r="H21" s="71">
        <v>2.73</v>
      </c>
      <c r="I21" s="62">
        <v>0</v>
      </c>
      <c r="J21" s="62">
        <v>10</v>
      </c>
      <c r="K21" s="62">
        <v>0</v>
      </c>
      <c r="L21" s="62">
        <v>0</v>
      </c>
      <c r="M21" s="62">
        <v>0</v>
      </c>
      <c r="N21" s="62">
        <f t="shared" si="2"/>
        <v>12.73</v>
      </c>
      <c r="O21" s="62">
        <v>0</v>
      </c>
      <c r="P21" s="65">
        <v>-273</v>
      </c>
      <c r="Q21" s="66">
        <v>0</v>
      </c>
      <c r="R21" s="59" cm="1">
        <f t="array" ref="R21">_FV(C21,"Price")</f>
        <v>11.105</v>
      </c>
      <c r="S21" s="69" t="str">
        <f t="shared" si="1"/>
        <v>AT RISK</v>
      </c>
      <c r="T21" s="6" t="s">
        <v>37</v>
      </c>
      <c r="U21" s="6"/>
      <c r="V21" s="6"/>
      <c r="W21" s="1"/>
      <c r="X21" s="1"/>
      <c r="Y21" s="68"/>
      <c r="Z21" s="68"/>
    </row>
    <row r="22" spans="1:26" x14ac:dyDescent="0.25">
      <c r="A22" s="1" t="s">
        <v>80</v>
      </c>
      <c r="B22" s="6" t="s">
        <v>226</v>
      </c>
      <c r="C22" s="1" t="e" vm="15">
        <v>#VALUE!</v>
      </c>
      <c r="D22" s="1">
        <v>11</v>
      </c>
      <c r="E22" s="1"/>
      <c r="F22" s="58">
        <v>44211</v>
      </c>
      <c r="G22" s="6">
        <v>156</v>
      </c>
      <c r="H22" s="71">
        <v>0.35</v>
      </c>
      <c r="I22" s="62">
        <v>0</v>
      </c>
      <c r="J22" s="62">
        <v>6</v>
      </c>
      <c r="K22" s="62">
        <v>0</v>
      </c>
      <c r="L22" s="62">
        <v>0</v>
      </c>
      <c r="M22" s="62">
        <v>0</v>
      </c>
      <c r="N22" s="62">
        <f t="shared" si="2"/>
        <v>6.35</v>
      </c>
      <c r="O22" s="62">
        <v>0</v>
      </c>
      <c r="P22" s="65">
        <v>-384.99999999999994</v>
      </c>
      <c r="Q22" s="66">
        <v>0</v>
      </c>
      <c r="R22" s="59" cm="1">
        <f t="array" ref="R22">_FV(C22,"Price")</f>
        <v>6.335</v>
      </c>
      <c r="S22" s="69" t="str">
        <f t="shared" si="1"/>
        <v>AT RISK</v>
      </c>
      <c r="T22" s="6" t="s">
        <v>37</v>
      </c>
      <c r="U22" s="6"/>
      <c r="V22" s="6"/>
      <c r="W22" s="1"/>
      <c r="X22" s="1"/>
      <c r="Y22" s="68"/>
      <c r="Z22" s="68"/>
    </row>
    <row r="23" spans="1:26" x14ac:dyDescent="0.25">
      <c r="A23" s="1" t="s">
        <v>80</v>
      </c>
      <c r="B23" s="6" t="s">
        <v>221</v>
      </c>
      <c r="C23" s="1" t="e" vm="26">
        <v>#VALUE!</v>
      </c>
      <c r="D23" s="1">
        <v>1</v>
      </c>
      <c r="E23" s="1"/>
      <c r="F23" s="58">
        <v>44582</v>
      </c>
      <c r="G23" s="6">
        <v>156</v>
      </c>
      <c r="H23" s="71">
        <v>12.35</v>
      </c>
      <c r="I23" s="62">
        <v>0</v>
      </c>
      <c r="J23" s="62">
        <v>40</v>
      </c>
      <c r="K23" s="62">
        <v>0</v>
      </c>
      <c r="L23" s="62">
        <v>0</v>
      </c>
      <c r="M23" s="62">
        <v>0</v>
      </c>
      <c r="N23" s="62">
        <f t="shared" ref="N23" si="3">J23+H23</f>
        <v>52.35</v>
      </c>
      <c r="O23" s="62">
        <v>0</v>
      </c>
      <c r="P23" s="65">
        <f>H23*D23*-100</f>
        <v>-1235</v>
      </c>
      <c r="Q23" s="66">
        <v>0</v>
      </c>
      <c r="R23" s="59" cm="1">
        <f t="array" ref="R23">_FV(C23,"Price")</f>
        <v>49.125</v>
      </c>
      <c r="S23" s="69" t="str">
        <f t="shared" ref="S23" si="4">IF(R23&gt;N23,"GOOD","AT RISK")</f>
        <v>AT RISK</v>
      </c>
      <c r="T23" s="6" t="s">
        <v>37</v>
      </c>
      <c r="U23" s="6"/>
      <c r="V23" s="6"/>
      <c r="W23" s="1"/>
      <c r="X23" s="1"/>
      <c r="Y23" s="68"/>
      <c r="Z23" s="68"/>
    </row>
  </sheetData>
  <autoFilter ref="A1:Z9" xr:uid="{F34B8FCB-9EB3-4332-9576-62B535CC1976}"/>
  <conditionalFormatting sqref="S1:V5 S6:S7 T6:V9 S16:V22">
    <cfRule type="cellIs" dxfId="17" priority="17" operator="equal">
      <formula>"GOOD"</formula>
    </cfRule>
    <cfRule type="cellIs" dxfId="16" priority="18" operator="equal">
      <formula>"AT RISK"</formula>
    </cfRule>
  </conditionalFormatting>
  <conditionalFormatting sqref="S8">
    <cfRule type="cellIs" dxfId="15" priority="15" operator="equal">
      <formula>"GOOD"</formula>
    </cfRule>
    <cfRule type="cellIs" dxfId="14" priority="16" operator="equal">
      <formula>"AT RISK"</formula>
    </cfRule>
  </conditionalFormatting>
  <conditionalFormatting sqref="S9">
    <cfRule type="cellIs" dxfId="13" priority="13" operator="equal">
      <formula>"GOOD"</formula>
    </cfRule>
    <cfRule type="cellIs" dxfId="12" priority="14" operator="equal">
      <formula>"AT RISK"</formula>
    </cfRule>
  </conditionalFormatting>
  <conditionalFormatting sqref="S11:V14">
    <cfRule type="cellIs" dxfId="11" priority="5" operator="equal">
      <formula>"GOOD"</formula>
    </cfRule>
    <cfRule type="cellIs" dxfId="10" priority="6" operator="equal">
      <formula>"AT RISK"</formula>
    </cfRule>
  </conditionalFormatting>
  <conditionalFormatting sqref="S10:V10">
    <cfRule type="cellIs" dxfId="9" priority="3" operator="equal">
      <formula>"GOOD"</formula>
    </cfRule>
    <cfRule type="cellIs" dxfId="8" priority="4" operator="equal">
      <formula>"AT RISK"</formula>
    </cfRule>
  </conditionalFormatting>
  <conditionalFormatting sqref="S23:V23">
    <cfRule type="cellIs" dxfId="7" priority="1" operator="equal">
      <formula>"GOOD"</formula>
    </cfRule>
    <cfRule type="cellIs" dxfId="6" priority="2" operator="equal">
      <formula>"AT RISK"</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4EABB-9B79-47AD-AEEC-B5D7030B1641}">
  <dimension ref="A1:AA3"/>
  <sheetViews>
    <sheetView workbookViewId="0">
      <selection activeCell="D15" sqref="D15"/>
    </sheetView>
  </sheetViews>
  <sheetFormatPr defaultRowHeight="15" x14ac:dyDescent="0.25"/>
  <cols>
    <col min="1" max="1" width="10.42578125" bestFit="1" customWidth="1"/>
    <col min="2" max="2" width="15.7109375" style="1" bestFit="1" customWidth="1"/>
    <col min="3" max="3" width="5.85546875" style="6" bestFit="1" customWidth="1"/>
    <col min="4" max="4" width="41.5703125" style="1" bestFit="1" customWidth="1"/>
    <col min="5" max="5" width="4.28515625" style="6" bestFit="1" customWidth="1"/>
    <col min="6" max="6" width="18" style="1" customWidth="1"/>
    <col min="7" max="7" width="10.5703125" style="1" bestFit="1" customWidth="1"/>
    <col min="8" max="8" width="9.42578125" style="6" bestFit="1" customWidth="1"/>
    <col min="9" max="9" width="9.42578125" style="6" customWidth="1"/>
    <col min="10" max="10" width="9.85546875" style="62" bestFit="1" customWidth="1"/>
    <col min="11" max="16" width="8.7109375" style="62" bestFit="1" customWidth="1"/>
    <col min="17" max="17" width="10.7109375" style="65" bestFit="1" customWidth="1"/>
    <col min="18" max="18" width="12.7109375" style="66" bestFit="1" customWidth="1"/>
    <col min="19" max="22" width="8.7109375" style="6"/>
    <col min="23" max="23" width="14.42578125" style="6" bestFit="1" customWidth="1"/>
    <col min="24" max="25" width="8.7109375" style="1"/>
    <col min="26" max="26" width="10.140625" style="68" bestFit="1" customWidth="1"/>
    <col min="27" max="27" width="11.140625" style="68" bestFit="1" customWidth="1"/>
  </cols>
  <sheetData>
    <row r="1" spans="1:27" ht="60" x14ac:dyDescent="0.25">
      <c r="A1" s="60" t="s">
        <v>23</v>
      </c>
      <c r="B1" s="60" t="s">
        <v>0</v>
      </c>
      <c r="C1" s="60" t="s">
        <v>186</v>
      </c>
      <c r="D1" s="60" t="s">
        <v>189</v>
      </c>
      <c r="E1" s="60" t="s">
        <v>184</v>
      </c>
      <c r="F1" s="60" t="s">
        <v>244</v>
      </c>
      <c r="G1" s="60" t="s">
        <v>183</v>
      </c>
      <c r="H1" s="61" t="s">
        <v>195</v>
      </c>
      <c r="I1" s="61" t="s">
        <v>193</v>
      </c>
      <c r="J1" s="64" t="s">
        <v>194</v>
      </c>
      <c r="K1" s="64" t="s">
        <v>210</v>
      </c>
      <c r="L1" s="64" t="s">
        <v>200</v>
      </c>
      <c r="M1" s="64" t="s">
        <v>201</v>
      </c>
      <c r="N1" s="64" t="s">
        <v>202</v>
      </c>
      <c r="O1" s="64" t="s">
        <v>199</v>
      </c>
      <c r="P1" s="64" t="s">
        <v>198</v>
      </c>
      <c r="Q1" s="63" t="s">
        <v>196</v>
      </c>
      <c r="R1" s="67" t="s">
        <v>197</v>
      </c>
      <c r="S1" s="60" t="s">
        <v>192</v>
      </c>
      <c r="T1" s="60" t="s">
        <v>190</v>
      </c>
      <c r="U1" s="60" t="s">
        <v>191</v>
      </c>
      <c r="V1" s="61" t="s">
        <v>236</v>
      </c>
      <c r="W1" s="60" t="s">
        <v>235</v>
      </c>
      <c r="X1" s="61" t="s">
        <v>208</v>
      </c>
      <c r="Y1" s="61" t="s">
        <v>209</v>
      </c>
      <c r="Z1" s="64" t="s">
        <v>203</v>
      </c>
      <c r="AA1" s="64" t="s">
        <v>204</v>
      </c>
    </row>
    <row r="2" spans="1:27" x14ac:dyDescent="0.25">
      <c r="A2" t="s">
        <v>231</v>
      </c>
      <c r="B2" s="1" t="s">
        <v>140</v>
      </c>
      <c r="C2" s="6" t="s">
        <v>212</v>
      </c>
      <c r="D2" s="1" t="e" vm="7">
        <v>#VALUE!</v>
      </c>
      <c r="E2" s="6">
        <v>1</v>
      </c>
      <c r="G2" s="58">
        <v>44071</v>
      </c>
      <c r="H2" s="6">
        <f t="shared" ref="H2:H3" ca="1" si="0">G2-TODAY()</f>
        <v>-29</v>
      </c>
      <c r="J2" s="62">
        <v>0.09</v>
      </c>
      <c r="K2" s="62">
        <v>0</v>
      </c>
      <c r="L2" s="62">
        <v>0</v>
      </c>
      <c r="M2" s="62">
        <v>15</v>
      </c>
      <c r="N2" s="62">
        <v>14</v>
      </c>
      <c r="O2" s="62">
        <v>0</v>
      </c>
      <c r="P2" s="62">
        <f>M2-J2</f>
        <v>14.91</v>
      </c>
      <c r="R2" s="66">
        <f>J2*E2*100</f>
        <v>9</v>
      </c>
      <c r="S2" s="59" cm="1">
        <f t="array" ref="S2">_FV(D2,"Price")</f>
        <v>18.16</v>
      </c>
      <c r="T2" s="6" t="s">
        <v>37</v>
      </c>
      <c r="U2" s="6" t="str">
        <f t="shared" ref="U2" si="1">IF(S2&gt;P2,"GOOD","AT RISK")</f>
        <v>GOOD</v>
      </c>
      <c r="Z2" s="68">
        <v>0</v>
      </c>
      <c r="AA2" s="68">
        <f>(M2-N2-J2)*2*100</f>
        <v>182</v>
      </c>
    </row>
    <row r="3" spans="1:27" x14ac:dyDescent="0.25">
      <c r="A3" t="s">
        <v>247</v>
      </c>
      <c r="B3" s="1" t="s">
        <v>248</v>
      </c>
      <c r="C3" s="6" t="s">
        <v>212</v>
      </c>
      <c r="D3" s="1" t="e" vm="7">
        <v>#VALUE!</v>
      </c>
      <c r="E3" s="6">
        <v>1</v>
      </c>
      <c r="F3" s="7">
        <v>44060</v>
      </c>
      <c r="G3" s="58">
        <v>44071</v>
      </c>
      <c r="H3" s="6">
        <f t="shared" ca="1" si="0"/>
        <v>-29</v>
      </c>
      <c r="I3" s="6">
        <v>0.04</v>
      </c>
      <c r="M3" s="62">
        <v>14</v>
      </c>
      <c r="N3" s="62">
        <v>15</v>
      </c>
      <c r="Q3" s="65">
        <f>I3*E3*-100</f>
        <v>-4</v>
      </c>
      <c r="S3" s="59"/>
    </row>
  </sheetData>
  <conditionalFormatting sqref="T1:W1048576">
    <cfRule type="cellIs" dxfId="5" priority="5" operator="equal">
      <formula>"GOOD"</formula>
    </cfRule>
    <cfRule type="cellIs" dxfId="4" priority="6" operator="equal">
      <formula>"AT RISK"</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8695C-0A4E-4B7A-90EF-D7B7B58E15C6}">
  <dimension ref="A1:Y3"/>
  <sheetViews>
    <sheetView workbookViewId="0">
      <selection activeCell="E13" sqref="E13"/>
    </sheetView>
  </sheetViews>
  <sheetFormatPr defaultRowHeight="15" x14ac:dyDescent="0.25"/>
  <cols>
    <col min="1" max="1" width="9.42578125" style="1" bestFit="1" customWidth="1"/>
    <col min="2" max="2" width="10.42578125" style="1" bestFit="1" customWidth="1"/>
    <col min="3" max="3" width="15.7109375" style="1" bestFit="1" customWidth="1"/>
    <col min="4" max="4" width="5.85546875" style="6" bestFit="1" customWidth="1"/>
    <col min="5" max="5" width="41.5703125" style="1" bestFit="1" customWidth="1"/>
    <col min="6" max="6" width="4.28515625" style="1" bestFit="1" customWidth="1"/>
    <col min="7" max="7" width="10.5703125" style="1" bestFit="1" customWidth="1"/>
    <col min="8" max="8" width="9.42578125" style="6" bestFit="1" customWidth="1"/>
    <col min="9" max="9" width="9.42578125" style="6" customWidth="1"/>
    <col min="10" max="10" width="9.85546875" style="62" bestFit="1" customWidth="1"/>
    <col min="11" max="16" width="8.7109375" style="62" bestFit="1" customWidth="1"/>
    <col min="17" max="17" width="10.7109375" style="65" bestFit="1" customWidth="1"/>
    <col min="18" max="18" width="12.7109375" style="66" bestFit="1" customWidth="1"/>
    <col min="19" max="21" width="8.7109375" style="6"/>
    <col min="22" max="23" width="8.7109375" style="1"/>
    <col min="24" max="24" width="10.140625" style="68" bestFit="1" customWidth="1"/>
    <col min="25" max="25" width="11.140625" style="68" bestFit="1" customWidth="1"/>
  </cols>
  <sheetData>
    <row r="1" spans="1:25" ht="60" x14ac:dyDescent="0.25">
      <c r="A1" s="60" t="s">
        <v>233</v>
      </c>
      <c r="B1" s="60" t="s">
        <v>23</v>
      </c>
      <c r="C1" s="60" t="s">
        <v>0</v>
      </c>
      <c r="D1" s="60" t="s">
        <v>186</v>
      </c>
      <c r="E1" s="60" t="s">
        <v>189</v>
      </c>
      <c r="F1" s="60" t="s">
        <v>184</v>
      </c>
      <c r="G1" s="60" t="s">
        <v>183</v>
      </c>
      <c r="H1" s="61" t="s">
        <v>195</v>
      </c>
      <c r="I1" s="61" t="s">
        <v>193</v>
      </c>
      <c r="J1" s="64" t="s">
        <v>194</v>
      </c>
      <c r="K1" s="64" t="s">
        <v>210</v>
      </c>
      <c r="L1" s="64" t="s">
        <v>200</v>
      </c>
      <c r="M1" s="64" t="s">
        <v>201</v>
      </c>
      <c r="N1" s="64" t="s">
        <v>202</v>
      </c>
      <c r="O1" s="64" t="s">
        <v>199</v>
      </c>
      <c r="P1" s="64" t="s">
        <v>198</v>
      </c>
      <c r="Q1" s="63" t="s">
        <v>196</v>
      </c>
      <c r="R1" s="67" t="s">
        <v>197</v>
      </c>
      <c r="S1" s="60" t="s">
        <v>192</v>
      </c>
      <c r="T1" s="60" t="s">
        <v>190</v>
      </c>
      <c r="U1" s="60" t="s">
        <v>191</v>
      </c>
      <c r="V1" s="61" t="s">
        <v>208</v>
      </c>
      <c r="W1" s="61" t="s">
        <v>209</v>
      </c>
      <c r="X1" s="64" t="s">
        <v>203</v>
      </c>
      <c r="Y1" s="64" t="s">
        <v>204</v>
      </c>
    </row>
    <row r="2" spans="1:25" s="79" customFormat="1" x14ac:dyDescent="0.25">
      <c r="A2" s="7">
        <v>44040</v>
      </c>
      <c r="B2" t="s">
        <v>231</v>
      </c>
      <c r="C2" s="1" t="s">
        <v>185</v>
      </c>
      <c r="D2" s="6" t="s">
        <v>207</v>
      </c>
      <c r="E2" s="1" t="e" vm="4">
        <v>#VALUE!</v>
      </c>
      <c r="F2" s="1">
        <v>3</v>
      </c>
      <c r="G2" s="58">
        <v>44092</v>
      </c>
      <c r="H2" s="8">
        <f t="shared" ref="H2" ca="1" si="0">G2-TODAY()</f>
        <v>-8</v>
      </c>
      <c r="I2" s="8"/>
      <c r="J2" s="62">
        <v>0.47</v>
      </c>
      <c r="K2" s="62">
        <v>11</v>
      </c>
      <c r="L2" s="62">
        <v>12</v>
      </c>
      <c r="M2" s="78">
        <v>9</v>
      </c>
      <c r="N2" s="78">
        <v>8</v>
      </c>
      <c r="O2" s="78">
        <f t="shared" ref="O2" si="1">K2+J2</f>
        <v>11.47</v>
      </c>
      <c r="P2" s="78">
        <f t="shared" ref="P2" si="2">M2-J2</f>
        <v>8.5299999999999994</v>
      </c>
      <c r="Q2" s="65"/>
      <c r="R2" s="66">
        <f t="shared" ref="R2" si="3">J2*F2*100</f>
        <v>141</v>
      </c>
      <c r="S2" s="59" cm="1">
        <f t="array" ref="S2">_FV(E2,"Price")</f>
        <v>13.62</v>
      </c>
      <c r="T2" s="6" t="str">
        <f t="shared" ref="T2" si="4">IF(S2&lt;O2,"GOOD","AT RISK")</f>
        <v>AT RISK</v>
      </c>
      <c r="U2" s="6" t="str">
        <f t="shared" ref="U2" si="5">IF(S2&gt;P2,"GOOD","AT RISK")</f>
        <v>GOOD</v>
      </c>
      <c r="V2" s="1"/>
      <c r="W2" s="1"/>
      <c r="X2" s="68">
        <f t="shared" ref="X2" si="6">(L2-K2-J2)*F2*100</f>
        <v>159</v>
      </c>
      <c r="Y2" s="68">
        <f t="shared" ref="Y2" si="7">(M2-N2-J2)*2*100</f>
        <v>106</v>
      </c>
    </row>
    <row r="3" spans="1:25" x14ac:dyDescent="0.25">
      <c r="A3" s="7">
        <v>44047</v>
      </c>
      <c r="B3" s="73" t="s">
        <v>232</v>
      </c>
      <c r="C3" s="73" t="s">
        <v>140</v>
      </c>
      <c r="D3" s="74" t="s">
        <v>207</v>
      </c>
      <c r="E3" s="73" t="e" vm="4">
        <v>#VALUE!</v>
      </c>
      <c r="F3" s="73">
        <v>3</v>
      </c>
      <c r="G3" s="75">
        <v>44092</v>
      </c>
      <c r="H3" s="76">
        <f t="shared" ref="H3" ca="1" si="8">G3-TODAY()</f>
        <v>-8</v>
      </c>
      <c r="I3" s="76"/>
      <c r="J3" s="77">
        <v>0.15</v>
      </c>
      <c r="K3" s="77"/>
      <c r="L3" s="77"/>
      <c r="M3" s="77">
        <v>11</v>
      </c>
      <c r="N3" s="77">
        <v>10</v>
      </c>
      <c r="O3" s="77"/>
      <c r="P3" s="77">
        <f t="shared" ref="P3" si="9">M3-J3</f>
        <v>10.85</v>
      </c>
      <c r="R3" s="66">
        <f t="shared" ref="R3" si="10">J3*F3*100</f>
        <v>44.999999999999993</v>
      </c>
      <c r="S3" s="59"/>
      <c r="Y3" s="68">
        <f t="shared" ref="Y3" si="11">(M3-N3-J3)*2*100</f>
        <v>170</v>
      </c>
    </row>
  </sheetData>
  <conditionalFormatting sqref="T1:U1 T3:U1048576">
    <cfRule type="cellIs" dxfId="3" priority="7" operator="equal">
      <formula>"GOOD"</formula>
    </cfRule>
    <cfRule type="cellIs" dxfId="2" priority="8" operator="equal">
      <formula>"AT RISK"</formula>
    </cfRule>
  </conditionalFormatting>
  <conditionalFormatting sqref="T2:U2">
    <cfRule type="cellIs" dxfId="1" priority="1" operator="equal">
      <formula>"GOOD"</formula>
    </cfRule>
    <cfRule type="cellIs" dxfId="0" priority="2" operator="equal">
      <formula>"AT RISK"</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10622-7782-4123-A16D-51DE44E8A688}">
  <dimension ref="A1:P3"/>
  <sheetViews>
    <sheetView topLeftCell="G1" workbookViewId="0">
      <selection activeCell="P17" sqref="P17"/>
    </sheetView>
  </sheetViews>
  <sheetFormatPr defaultColWidth="8.85546875" defaultRowHeight="15" x14ac:dyDescent="0.25"/>
  <cols>
    <col min="1" max="1" width="8.85546875" style="2"/>
    <col min="2" max="2" width="19.5703125" style="2" customWidth="1"/>
    <col min="3" max="3" width="15.42578125" style="2" bestFit="1" customWidth="1"/>
    <col min="4" max="4" width="11.7109375" style="2" customWidth="1"/>
    <col min="5" max="5" width="30.5703125" style="2" bestFit="1" customWidth="1"/>
    <col min="6" max="6" width="9.28515625" style="2" bestFit="1" customWidth="1"/>
    <col min="7" max="7" width="8.85546875" style="2"/>
    <col min="8" max="8" width="20.5703125" style="2" bestFit="1" customWidth="1"/>
    <col min="9" max="9" width="34.140625" style="2" customWidth="1"/>
    <col min="10" max="10" width="19" style="2" bestFit="1" customWidth="1"/>
    <col min="11" max="11" width="11.7109375" style="2" bestFit="1" customWidth="1"/>
    <col min="12" max="12" width="12.5703125" style="2" customWidth="1"/>
    <col min="13" max="13" width="16.140625" style="2" customWidth="1"/>
    <col min="14" max="14" width="17.140625" style="2" customWidth="1"/>
    <col min="15" max="15" width="16.85546875" style="2" customWidth="1"/>
    <col min="16" max="16" width="19.7109375" style="2" customWidth="1"/>
    <col min="17" max="16384" width="8.85546875" style="2"/>
  </cols>
  <sheetData>
    <row r="1" spans="1:16" x14ac:dyDescent="0.25">
      <c r="J1" s="2" t="s">
        <v>21</v>
      </c>
      <c r="K1" s="90" t="s">
        <v>11</v>
      </c>
      <c r="L1" s="90"/>
      <c r="M1" s="90"/>
      <c r="N1" s="90" t="s">
        <v>12</v>
      </c>
      <c r="O1" s="90"/>
      <c r="P1" s="90"/>
    </row>
    <row r="2" spans="1:16" ht="30" x14ac:dyDescent="0.25">
      <c r="A2" s="2" t="s">
        <v>23</v>
      </c>
      <c r="B2" s="2" t="s">
        <v>0</v>
      </c>
      <c r="C2" s="2" t="s">
        <v>1</v>
      </c>
      <c r="D2" s="2" t="s">
        <v>2</v>
      </c>
      <c r="E2" s="2" t="s">
        <v>3</v>
      </c>
      <c r="F2" s="2" t="s">
        <v>4</v>
      </c>
      <c r="G2" s="2" t="s">
        <v>5</v>
      </c>
      <c r="H2" s="2" t="s">
        <v>6</v>
      </c>
      <c r="I2" s="2" t="s">
        <v>7</v>
      </c>
      <c r="J2" s="2" t="s">
        <v>56</v>
      </c>
      <c r="K2" s="2" t="s">
        <v>8</v>
      </c>
      <c r="L2" s="2" t="s">
        <v>9</v>
      </c>
      <c r="M2" s="2" t="s">
        <v>10</v>
      </c>
      <c r="N2" s="2" t="s">
        <v>8</v>
      </c>
      <c r="O2" s="2" t="s">
        <v>9</v>
      </c>
      <c r="P2" s="2" t="s">
        <v>10</v>
      </c>
    </row>
    <row r="3" spans="1:16" ht="30" x14ac:dyDescent="0.25">
      <c r="A3" s="5" t="s">
        <v>22</v>
      </c>
      <c r="B3" s="2" t="s">
        <v>13</v>
      </c>
      <c r="C3" s="2" t="s">
        <v>14</v>
      </c>
      <c r="D3" s="2" t="s">
        <v>15</v>
      </c>
      <c r="E3" s="2" t="s">
        <v>16</v>
      </c>
      <c r="F3" s="2" t="s">
        <v>17</v>
      </c>
      <c r="G3" s="2" t="s">
        <v>18</v>
      </c>
      <c r="H3" s="2" t="s">
        <v>19</v>
      </c>
      <c r="I3" s="2" t="s">
        <v>20</v>
      </c>
      <c r="J3" s="3" t="s">
        <v>55</v>
      </c>
      <c r="K3" s="3" t="s">
        <v>55</v>
      </c>
      <c r="L3" s="3" t="s">
        <v>55</v>
      </c>
      <c r="M3" s="3" t="s">
        <v>55</v>
      </c>
      <c r="N3" s="4" t="s">
        <v>57</v>
      </c>
      <c r="O3" s="4" t="s">
        <v>57</v>
      </c>
      <c r="P3" s="4" t="s">
        <v>58</v>
      </c>
    </row>
  </sheetData>
  <mergeCells count="2">
    <mergeCell ref="K1:M1"/>
    <mergeCell ref="N1:P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E2F3A-2D84-4671-B115-B8D350C82A31}">
  <dimension ref="A1:U56"/>
  <sheetViews>
    <sheetView zoomScale="90" zoomScaleNormal="90" workbookViewId="0">
      <selection activeCell="G19" sqref="G19"/>
    </sheetView>
  </sheetViews>
  <sheetFormatPr defaultColWidth="8.85546875" defaultRowHeight="15" x14ac:dyDescent="0.25"/>
  <cols>
    <col min="1" max="1" width="6" style="1" bestFit="1" customWidth="1"/>
    <col min="2" max="2" width="11.5703125" style="1" bestFit="1" customWidth="1"/>
    <col min="3" max="3" width="11.7109375" style="14" bestFit="1" customWidth="1"/>
    <col min="4" max="4" width="8.140625" style="37" bestFit="1" customWidth="1"/>
    <col min="5" max="5" width="12.28515625" style="37" bestFit="1" customWidth="1"/>
    <col min="6" max="6" width="8.85546875" style="1"/>
    <col min="7" max="7" width="26.28515625" style="1" bestFit="1" customWidth="1"/>
    <col min="8" max="8" width="7.140625" style="1" bestFit="1" customWidth="1"/>
    <col min="9" max="9" width="38.7109375" style="1" customWidth="1"/>
    <col min="10" max="10" width="5.28515625" style="1" customWidth="1"/>
    <col min="11" max="11" width="6.28515625" style="1" bestFit="1" customWidth="1"/>
    <col min="12" max="12" width="7.7109375" style="1" bestFit="1" customWidth="1"/>
    <col min="13" max="13" width="9.42578125" style="1" bestFit="1" customWidth="1"/>
    <col min="14" max="14" width="9.42578125" style="1" customWidth="1"/>
    <col min="15" max="15" width="8.85546875" style="1"/>
    <col min="16" max="16" width="10.85546875" style="1" bestFit="1" customWidth="1"/>
    <col min="17" max="17" width="10.85546875" style="1" customWidth="1"/>
    <col min="18" max="18" width="4.85546875" style="6" bestFit="1" customWidth="1"/>
    <col min="19" max="19" width="11.7109375" style="1" bestFit="1" customWidth="1"/>
    <col min="20" max="20" width="8.85546875" style="1"/>
    <col min="21" max="21" width="21.7109375" style="1" customWidth="1"/>
    <col min="22" max="16384" width="8.85546875" style="1"/>
  </cols>
  <sheetData>
    <row r="1" spans="1:21" x14ac:dyDescent="0.25">
      <c r="O1" s="1">
        <f>SUM(O3:O510)</f>
        <v>2927.5</v>
      </c>
    </row>
    <row r="2" spans="1:21" x14ac:dyDescent="0.25">
      <c r="A2" s="10" t="s">
        <v>24</v>
      </c>
      <c r="B2" s="10" t="s">
        <v>59</v>
      </c>
      <c r="C2" s="10" t="s">
        <v>31</v>
      </c>
      <c r="D2" s="30"/>
      <c r="E2" s="30" t="s">
        <v>0</v>
      </c>
      <c r="F2" s="10" t="s">
        <v>41</v>
      </c>
      <c r="G2" s="10" t="s">
        <v>0</v>
      </c>
      <c r="H2" s="10" t="s">
        <v>23</v>
      </c>
      <c r="I2" s="10" t="s">
        <v>30</v>
      </c>
      <c r="J2" s="10" t="s">
        <v>42</v>
      </c>
      <c r="K2" s="10" t="s">
        <v>47</v>
      </c>
      <c r="L2" s="10" t="s">
        <v>32</v>
      </c>
      <c r="M2" s="10" t="s">
        <v>27</v>
      </c>
      <c r="N2" s="10" t="s">
        <v>46</v>
      </c>
      <c r="O2" s="10" t="s">
        <v>28</v>
      </c>
      <c r="P2" s="10" t="s">
        <v>29</v>
      </c>
      <c r="Q2" s="10" t="s">
        <v>33</v>
      </c>
      <c r="R2" s="11" t="s">
        <v>38</v>
      </c>
      <c r="S2" s="10" t="s">
        <v>34</v>
      </c>
      <c r="T2" s="10" t="s">
        <v>48</v>
      </c>
      <c r="U2" s="10" t="s">
        <v>137</v>
      </c>
    </row>
    <row r="3" spans="1:21" s="17" customFormat="1" x14ac:dyDescent="0.25">
      <c r="B3" s="16" t="s">
        <v>121</v>
      </c>
      <c r="C3" s="16"/>
      <c r="D3" s="48"/>
      <c r="E3" s="34"/>
      <c r="F3" s="17" t="s">
        <v>39</v>
      </c>
      <c r="G3" s="18"/>
      <c r="H3" s="18"/>
      <c r="J3" s="18"/>
      <c r="R3" s="19"/>
    </row>
    <row r="4" spans="1:21" s="12" customFormat="1" x14ac:dyDescent="0.25">
      <c r="A4" s="25" t="s">
        <v>79</v>
      </c>
      <c r="B4" s="27">
        <v>42450</v>
      </c>
      <c r="C4" s="23">
        <v>43119</v>
      </c>
      <c r="D4" s="32">
        <f t="shared" ref="D4:D9" si="0">C4-B4</f>
        <v>669</v>
      </c>
      <c r="E4" s="38" t="s">
        <v>78</v>
      </c>
      <c r="F4" s="25" t="s">
        <v>40</v>
      </c>
      <c r="G4" s="25" t="s">
        <v>80</v>
      </c>
      <c r="H4" s="25" t="s">
        <v>36</v>
      </c>
      <c r="I4" s="24" t="s">
        <v>81</v>
      </c>
      <c r="J4" s="25">
        <v>-1</v>
      </c>
      <c r="K4" s="25">
        <v>1</v>
      </c>
      <c r="L4" s="25">
        <v>45</v>
      </c>
      <c r="M4" s="25">
        <v>8.3000000000000007</v>
      </c>
      <c r="N4" s="25">
        <v>100</v>
      </c>
      <c r="O4" s="25">
        <f>N4*M4*J4</f>
        <v>-830.00000000000011</v>
      </c>
      <c r="P4" s="25">
        <v>10.74</v>
      </c>
      <c r="Q4" s="25">
        <v>0.03</v>
      </c>
      <c r="R4" s="28"/>
      <c r="S4" s="25"/>
      <c r="T4" s="25"/>
    </row>
    <row r="5" spans="1:21" s="12" customFormat="1" x14ac:dyDescent="0.25">
      <c r="A5" s="25" t="s">
        <v>64</v>
      </c>
      <c r="B5" s="27">
        <v>42471</v>
      </c>
      <c r="C5" s="23">
        <v>42629</v>
      </c>
      <c r="D5" s="32">
        <f t="shared" si="0"/>
        <v>158</v>
      </c>
      <c r="E5" s="38" t="s">
        <v>63</v>
      </c>
      <c r="F5" s="25" t="s">
        <v>40</v>
      </c>
      <c r="G5" s="25" t="s">
        <v>35</v>
      </c>
      <c r="H5" s="25" t="s">
        <v>26</v>
      </c>
      <c r="I5" s="25" t="s">
        <v>71</v>
      </c>
      <c r="J5" s="25">
        <v>1</v>
      </c>
      <c r="K5" s="25">
        <v>1</v>
      </c>
      <c r="L5" s="25">
        <v>17</v>
      </c>
      <c r="M5" s="25">
        <v>1.36</v>
      </c>
      <c r="N5" s="25">
        <v>100</v>
      </c>
      <c r="O5" s="25">
        <f>N5*M5*J5</f>
        <v>136</v>
      </c>
      <c r="P5" s="25">
        <v>10.74</v>
      </c>
      <c r="Q5" s="25">
        <v>0.04</v>
      </c>
      <c r="R5" s="28"/>
      <c r="S5" s="25">
        <f>L5-M5</f>
        <v>15.64</v>
      </c>
      <c r="T5" s="25"/>
    </row>
    <row r="6" spans="1:21" s="12" customFormat="1" x14ac:dyDescent="0.25">
      <c r="A6" s="24" t="s">
        <v>60</v>
      </c>
      <c r="B6" s="23">
        <v>44028</v>
      </c>
      <c r="C6" s="23">
        <v>44029</v>
      </c>
      <c r="D6" s="32">
        <f t="shared" si="0"/>
        <v>1</v>
      </c>
      <c r="E6" s="32" t="s">
        <v>97</v>
      </c>
      <c r="F6" s="24" t="s">
        <v>40</v>
      </c>
      <c r="G6" s="25" t="s">
        <v>94</v>
      </c>
      <c r="H6" s="25" t="s">
        <v>26</v>
      </c>
      <c r="I6" s="24" t="s">
        <v>133</v>
      </c>
      <c r="J6" s="25">
        <v>1</v>
      </c>
      <c r="K6" s="24">
        <v>1</v>
      </c>
      <c r="L6" s="24">
        <v>470</v>
      </c>
      <c r="M6" s="24">
        <v>3.4</v>
      </c>
      <c r="N6" s="24">
        <v>100</v>
      </c>
      <c r="O6" s="24">
        <f>M6*N6</f>
        <v>340</v>
      </c>
      <c r="P6" s="25">
        <v>0.65</v>
      </c>
      <c r="Q6" s="24">
        <v>0.03</v>
      </c>
      <c r="R6" s="26"/>
      <c r="S6" s="24"/>
      <c r="T6" s="24"/>
    </row>
    <row r="7" spans="1:21" s="25" customFormat="1" x14ac:dyDescent="0.25">
      <c r="A7" s="12" t="s">
        <v>92</v>
      </c>
      <c r="B7" s="15">
        <v>44032</v>
      </c>
      <c r="C7" s="15">
        <v>44120</v>
      </c>
      <c r="D7" s="33">
        <f t="shared" si="0"/>
        <v>88</v>
      </c>
      <c r="E7" s="31" t="s">
        <v>95</v>
      </c>
      <c r="F7" s="12" t="s">
        <v>39</v>
      </c>
      <c r="G7" s="1" t="s">
        <v>35</v>
      </c>
      <c r="H7" s="12" t="s">
        <v>26</v>
      </c>
      <c r="I7" s="12" t="s">
        <v>110</v>
      </c>
      <c r="J7" s="12">
        <v>1</v>
      </c>
      <c r="K7" s="12">
        <v>1</v>
      </c>
      <c r="L7" s="12">
        <v>115</v>
      </c>
      <c r="M7" s="12">
        <v>5.7</v>
      </c>
      <c r="N7" s="12">
        <v>100</v>
      </c>
      <c r="O7" s="12">
        <f>M7*N7</f>
        <v>570</v>
      </c>
      <c r="P7" s="1">
        <v>0.65</v>
      </c>
      <c r="Q7" s="12">
        <v>0.03</v>
      </c>
      <c r="R7" s="13"/>
      <c r="S7" s="12"/>
      <c r="T7" s="12"/>
    </row>
    <row r="8" spans="1:21" s="25" customFormat="1" x14ac:dyDescent="0.25">
      <c r="A8" s="12" t="s">
        <v>101</v>
      </c>
      <c r="B8" s="15">
        <v>44033</v>
      </c>
      <c r="C8" s="15">
        <v>44120</v>
      </c>
      <c r="D8" s="33">
        <f t="shared" si="0"/>
        <v>87</v>
      </c>
      <c r="E8" s="31" t="s">
        <v>95</v>
      </c>
      <c r="F8" s="12" t="s">
        <v>39</v>
      </c>
      <c r="G8" s="12" t="s">
        <v>91</v>
      </c>
      <c r="H8" s="12" t="s">
        <v>36</v>
      </c>
      <c r="I8" s="12" t="s">
        <v>107</v>
      </c>
      <c r="J8" s="12">
        <v>1</v>
      </c>
      <c r="K8" s="12">
        <v>1</v>
      </c>
      <c r="L8" s="12">
        <v>32</v>
      </c>
      <c r="M8" s="12">
        <v>1.1399999999999999</v>
      </c>
      <c r="N8" s="12">
        <v>100</v>
      </c>
      <c r="O8" s="12">
        <f>M8*N8</f>
        <v>113.99999999999999</v>
      </c>
      <c r="P8" s="1">
        <v>0.65</v>
      </c>
      <c r="Q8" s="12">
        <v>0.03</v>
      </c>
      <c r="R8" s="13"/>
      <c r="S8" s="12"/>
      <c r="T8" s="12"/>
    </row>
    <row r="9" spans="1:21" s="12" customFormat="1" x14ac:dyDescent="0.25">
      <c r="A9" s="12" t="s">
        <v>103</v>
      </c>
      <c r="B9" s="15">
        <v>44033</v>
      </c>
      <c r="C9" s="15">
        <v>44211</v>
      </c>
      <c r="D9" s="33">
        <f t="shared" si="0"/>
        <v>178</v>
      </c>
      <c r="E9" s="31" t="s">
        <v>102</v>
      </c>
      <c r="F9" s="12" t="s">
        <v>39</v>
      </c>
      <c r="G9" s="12" t="s">
        <v>91</v>
      </c>
      <c r="H9" s="12" t="s">
        <v>36</v>
      </c>
      <c r="I9" s="12" t="s">
        <v>106</v>
      </c>
      <c r="J9" s="12">
        <v>1</v>
      </c>
      <c r="K9" s="12">
        <v>1</v>
      </c>
      <c r="L9" s="12">
        <v>300</v>
      </c>
      <c r="M9" s="12">
        <v>9.6999999999999993</v>
      </c>
      <c r="N9" s="12">
        <v>100</v>
      </c>
      <c r="O9" s="12">
        <f>M9*N9</f>
        <v>969.99999999999989</v>
      </c>
      <c r="P9" s="1">
        <v>0.65</v>
      </c>
      <c r="Q9" s="12">
        <v>0.03</v>
      </c>
      <c r="R9" s="13"/>
    </row>
    <row r="10" spans="1:21" s="17" customFormat="1" x14ac:dyDescent="0.25">
      <c r="B10" s="16" t="s">
        <v>174</v>
      </c>
      <c r="C10" s="16"/>
      <c r="D10" s="48"/>
      <c r="E10" s="34"/>
      <c r="F10" s="17" t="s">
        <v>39</v>
      </c>
      <c r="G10" s="18"/>
      <c r="H10" s="18"/>
      <c r="J10" s="18"/>
      <c r="R10" s="19"/>
    </row>
    <row r="11" spans="1:21" s="12" customFormat="1" x14ac:dyDescent="0.25">
      <c r="A11" s="12" t="s">
        <v>174</v>
      </c>
      <c r="B11" s="15">
        <v>44039</v>
      </c>
      <c r="C11" s="15">
        <v>44043</v>
      </c>
      <c r="D11" s="33">
        <f>C11-B11</f>
        <v>4</v>
      </c>
      <c r="E11" s="31" t="s">
        <v>175</v>
      </c>
      <c r="F11" s="12" t="s">
        <v>39</v>
      </c>
      <c r="G11" s="21" t="s">
        <v>176</v>
      </c>
      <c r="H11" s="12" t="s">
        <v>26</v>
      </c>
      <c r="I11" s="12" t="s">
        <v>177</v>
      </c>
      <c r="J11" s="12">
        <v>1</v>
      </c>
      <c r="K11" s="12">
        <v>1</v>
      </c>
      <c r="L11" s="12">
        <v>2925</v>
      </c>
      <c r="M11" s="12">
        <v>42.39</v>
      </c>
      <c r="N11" s="12">
        <v>100</v>
      </c>
      <c r="O11" s="12">
        <f>M11*N11</f>
        <v>4239</v>
      </c>
      <c r="P11" s="1">
        <v>0.65</v>
      </c>
      <c r="Q11" s="12">
        <v>0.03</v>
      </c>
      <c r="R11" s="13"/>
      <c r="T11" s="12">
        <f>O11+O12</f>
        <v>145</v>
      </c>
    </row>
    <row r="12" spans="1:21" s="24" customFormat="1" x14ac:dyDescent="0.25">
      <c r="A12" s="12" t="s">
        <v>174</v>
      </c>
      <c r="B12" s="15">
        <v>44039</v>
      </c>
      <c r="C12" s="15">
        <v>44043</v>
      </c>
      <c r="D12" s="33">
        <f>C12-B12</f>
        <v>4</v>
      </c>
      <c r="E12" s="31" t="s">
        <v>175</v>
      </c>
      <c r="F12" s="12" t="s">
        <v>39</v>
      </c>
      <c r="G12" s="21" t="s">
        <v>176</v>
      </c>
      <c r="H12" s="12" t="s">
        <v>26</v>
      </c>
      <c r="I12" s="12" t="s">
        <v>178</v>
      </c>
      <c r="J12" s="12">
        <v>-1</v>
      </c>
      <c r="K12" s="12">
        <v>1</v>
      </c>
      <c r="L12" s="12">
        <v>2920</v>
      </c>
      <c r="M12" s="12">
        <v>40.94</v>
      </c>
      <c r="N12" s="12">
        <v>100</v>
      </c>
      <c r="O12" s="12">
        <f>M12*N12*J12</f>
        <v>-4094</v>
      </c>
      <c r="P12" s="1">
        <v>0.65</v>
      </c>
      <c r="Q12" s="12">
        <v>0.03</v>
      </c>
      <c r="R12" s="13"/>
      <c r="S12" s="12"/>
      <c r="T12" s="12"/>
      <c r="U12" s="24">
        <f>((L11-L12)-(M11-M12))*100</f>
        <v>354.99999999999972</v>
      </c>
    </row>
    <row r="13" spans="1:21" s="17" customFormat="1" x14ac:dyDescent="0.25">
      <c r="B13" s="16" t="s">
        <v>96</v>
      </c>
      <c r="C13" s="16"/>
      <c r="D13" s="48"/>
      <c r="E13" s="34"/>
      <c r="F13" s="17" t="s">
        <v>39</v>
      </c>
      <c r="G13" s="18"/>
      <c r="H13" s="18"/>
      <c r="J13" s="18"/>
      <c r="R13" s="19"/>
    </row>
    <row r="14" spans="1:21" s="12" customFormat="1" x14ac:dyDescent="0.25">
      <c r="A14" s="12" t="s">
        <v>96</v>
      </c>
      <c r="B14" s="15">
        <v>44032</v>
      </c>
      <c r="C14" s="15">
        <v>44120</v>
      </c>
      <c r="D14" s="33">
        <f>C14-B14</f>
        <v>88</v>
      </c>
      <c r="E14" s="31" t="s">
        <v>95</v>
      </c>
      <c r="F14" s="12" t="s">
        <v>39</v>
      </c>
      <c r="G14" s="1" t="s">
        <v>35</v>
      </c>
      <c r="H14" s="12" t="s">
        <v>26</v>
      </c>
      <c r="I14" s="12" t="s">
        <v>109</v>
      </c>
      <c r="J14" s="12">
        <v>1</v>
      </c>
      <c r="K14" s="12">
        <v>1</v>
      </c>
      <c r="L14" s="12">
        <v>21</v>
      </c>
      <c r="M14" s="12">
        <v>1.17</v>
      </c>
      <c r="N14" s="12">
        <v>100</v>
      </c>
      <c r="O14" s="12">
        <f>M14*N14</f>
        <v>117</v>
      </c>
      <c r="P14" s="1">
        <v>0.65</v>
      </c>
      <c r="Q14" s="12">
        <v>0.03</v>
      </c>
      <c r="R14" s="13"/>
    </row>
    <row r="15" spans="1:21" s="24" customFormat="1" x14ac:dyDescent="0.25">
      <c r="A15" s="12" t="s">
        <v>96</v>
      </c>
      <c r="B15" s="15">
        <v>44032</v>
      </c>
      <c r="C15" s="15">
        <v>44120</v>
      </c>
      <c r="D15" s="33">
        <f>C15-B15</f>
        <v>88</v>
      </c>
      <c r="E15" s="31" t="s">
        <v>95</v>
      </c>
      <c r="F15" s="12" t="s">
        <v>39</v>
      </c>
      <c r="G15" s="1" t="s">
        <v>35</v>
      </c>
      <c r="H15" s="12" t="s">
        <v>26</v>
      </c>
      <c r="I15" s="12" t="s">
        <v>109</v>
      </c>
      <c r="J15" s="12">
        <v>1</v>
      </c>
      <c r="K15" s="12">
        <v>1</v>
      </c>
      <c r="L15" s="12">
        <v>21</v>
      </c>
      <c r="M15" s="12">
        <v>1.17</v>
      </c>
      <c r="N15" s="12">
        <v>100</v>
      </c>
      <c r="O15" s="12">
        <f>M15*N15</f>
        <v>117</v>
      </c>
      <c r="P15" s="1">
        <v>0.65</v>
      </c>
      <c r="Q15" s="12">
        <v>0.03</v>
      </c>
      <c r="R15" s="13"/>
      <c r="S15" s="12"/>
      <c r="T15" s="12"/>
    </row>
    <row r="16" spans="1:21" s="17" customFormat="1" x14ac:dyDescent="0.25">
      <c r="B16" s="16" t="s">
        <v>99</v>
      </c>
      <c r="C16" s="16"/>
      <c r="D16" s="48"/>
      <c r="E16" s="34"/>
      <c r="F16" s="17" t="s">
        <v>39</v>
      </c>
      <c r="G16" s="18"/>
      <c r="H16" s="18"/>
      <c r="J16" s="18"/>
      <c r="R16" s="19"/>
    </row>
    <row r="17" spans="1:20" s="12" customFormat="1" x14ac:dyDescent="0.25">
      <c r="A17" s="12" t="s">
        <v>99</v>
      </c>
      <c r="B17" s="15">
        <v>44053</v>
      </c>
      <c r="C17" s="15">
        <v>44183</v>
      </c>
      <c r="D17" s="33">
        <f>C17-B17</f>
        <v>130</v>
      </c>
      <c r="E17" s="31" t="s">
        <v>181</v>
      </c>
      <c r="F17" s="12" t="s">
        <v>39</v>
      </c>
      <c r="G17" s="1" t="s">
        <v>35</v>
      </c>
      <c r="H17" s="12" t="s">
        <v>26</v>
      </c>
      <c r="I17" s="12" t="s">
        <v>182</v>
      </c>
      <c r="J17" s="12">
        <v>1</v>
      </c>
      <c r="K17" s="12">
        <v>1</v>
      </c>
      <c r="L17" s="12">
        <v>80</v>
      </c>
      <c r="M17" s="12">
        <v>6.5</v>
      </c>
      <c r="N17" s="12">
        <v>100</v>
      </c>
      <c r="O17" s="12">
        <f>M17*N17</f>
        <v>650</v>
      </c>
      <c r="P17" s="1">
        <v>0.65</v>
      </c>
      <c r="Q17" s="12">
        <v>0.03</v>
      </c>
      <c r="R17" s="13"/>
    </row>
    <row r="18" spans="1:20" s="52" customFormat="1" x14ac:dyDescent="0.25">
      <c r="A18" s="52" t="s">
        <v>99</v>
      </c>
      <c r="B18" s="53">
        <v>44053</v>
      </c>
      <c r="C18" s="53">
        <v>44092</v>
      </c>
      <c r="D18" s="54">
        <f>C18-B18</f>
        <v>39</v>
      </c>
      <c r="E18" s="55" t="s">
        <v>135</v>
      </c>
      <c r="F18" s="52" t="s">
        <v>40</v>
      </c>
      <c r="G18" s="56" t="s">
        <v>179</v>
      </c>
      <c r="H18" s="52" t="s">
        <v>26</v>
      </c>
      <c r="I18" s="52" t="s">
        <v>180</v>
      </c>
      <c r="J18" s="52">
        <v>-1</v>
      </c>
      <c r="K18" s="52">
        <v>1</v>
      </c>
      <c r="L18" s="52">
        <v>80</v>
      </c>
      <c r="M18" s="52">
        <v>2.3199999999999998</v>
      </c>
      <c r="N18" s="52">
        <v>100</v>
      </c>
      <c r="O18" s="52">
        <f>M18*N18*J18</f>
        <v>-231.99999999999997</v>
      </c>
      <c r="P18" s="56">
        <v>0.65</v>
      </c>
      <c r="Q18" s="52">
        <v>0.03</v>
      </c>
      <c r="R18" s="57"/>
    </row>
    <row r="19" spans="1:20" s="12" customFormat="1" x14ac:dyDescent="0.25">
      <c r="A19" s="12" t="s">
        <v>99</v>
      </c>
      <c r="B19" s="15">
        <v>44032</v>
      </c>
      <c r="C19" s="15">
        <v>44582</v>
      </c>
      <c r="D19" s="33">
        <f>C19-B19</f>
        <v>550</v>
      </c>
      <c r="E19" s="31" t="s">
        <v>98</v>
      </c>
      <c r="F19" s="12" t="s">
        <v>39</v>
      </c>
      <c r="G19" s="12" t="s">
        <v>100</v>
      </c>
      <c r="H19" s="12" t="s">
        <v>36</v>
      </c>
      <c r="I19" s="12" t="s">
        <v>108</v>
      </c>
      <c r="J19" s="12">
        <v>1</v>
      </c>
      <c r="K19" s="12">
        <v>1</v>
      </c>
      <c r="L19" s="12">
        <v>175</v>
      </c>
      <c r="M19" s="12">
        <v>17.600000000000001</v>
      </c>
      <c r="N19" s="12">
        <v>100</v>
      </c>
      <c r="O19" s="12">
        <f>M19*N19</f>
        <v>1760.0000000000002</v>
      </c>
      <c r="P19" s="1">
        <v>0.65</v>
      </c>
      <c r="Q19" s="12">
        <v>0.03</v>
      </c>
      <c r="R19" s="13"/>
    </row>
    <row r="20" spans="1:20" s="52" customFormat="1" x14ac:dyDescent="0.25">
      <c r="A20" s="52" t="s">
        <v>99</v>
      </c>
      <c r="B20" s="53">
        <v>44036</v>
      </c>
      <c r="C20" s="53">
        <v>44092</v>
      </c>
      <c r="D20" s="54">
        <f>C20-B20</f>
        <v>56</v>
      </c>
      <c r="E20" s="55" t="s">
        <v>135</v>
      </c>
      <c r="F20" s="52" t="s">
        <v>40</v>
      </c>
      <c r="G20" s="56" t="s">
        <v>35</v>
      </c>
      <c r="H20" s="52" t="s">
        <v>26</v>
      </c>
      <c r="I20" s="52" t="s">
        <v>136</v>
      </c>
      <c r="J20" s="52">
        <v>1</v>
      </c>
      <c r="K20" s="52">
        <v>1</v>
      </c>
      <c r="L20" s="52">
        <v>80</v>
      </c>
      <c r="M20" s="52">
        <v>5.48</v>
      </c>
      <c r="N20" s="52">
        <v>100</v>
      </c>
      <c r="O20" s="52">
        <f>M20*N20</f>
        <v>548</v>
      </c>
      <c r="P20" s="56">
        <v>0.65</v>
      </c>
      <c r="Q20" s="52">
        <v>0.03</v>
      </c>
      <c r="R20" s="57"/>
    </row>
    <row r="21" spans="1:20" s="17" customFormat="1" x14ac:dyDescent="0.25">
      <c r="B21" s="16" t="s">
        <v>61</v>
      </c>
      <c r="C21" s="16"/>
      <c r="D21" s="48"/>
      <c r="E21" s="34"/>
      <c r="F21" s="17" t="s">
        <v>39</v>
      </c>
      <c r="G21" s="18"/>
      <c r="H21" s="18"/>
      <c r="J21" s="18"/>
      <c r="R21" s="19"/>
    </row>
    <row r="22" spans="1:20" s="25" customFormat="1" x14ac:dyDescent="0.25">
      <c r="A22" s="25" t="s">
        <v>25</v>
      </c>
      <c r="B22" s="27">
        <v>43963</v>
      </c>
      <c r="C22" s="27">
        <v>43963</v>
      </c>
      <c r="D22" s="32">
        <f>C22-B22</f>
        <v>0</v>
      </c>
      <c r="E22" s="44" t="s">
        <v>116</v>
      </c>
      <c r="F22" s="25" t="s">
        <v>40</v>
      </c>
      <c r="G22" s="25" t="s">
        <v>93</v>
      </c>
      <c r="H22" s="25" t="s">
        <v>24</v>
      </c>
      <c r="I22" s="25" t="s">
        <v>114</v>
      </c>
      <c r="J22" s="25">
        <v>-1</v>
      </c>
      <c r="K22" s="25">
        <v>100</v>
      </c>
      <c r="M22" s="45">
        <v>163.96</v>
      </c>
      <c r="N22" s="25">
        <v>100</v>
      </c>
      <c r="O22" s="25">
        <f>M22*N22*J22</f>
        <v>-16396</v>
      </c>
      <c r="P22" s="25">
        <v>0</v>
      </c>
      <c r="Q22" s="25">
        <v>0</v>
      </c>
      <c r="R22" s="28" t="s">
        <v>37</v>
      </c>
    </row>
    <row r="23" spans="1:20" x14ac:dyDescent="0.25">
      <c r="A23" s="25" t="s">
        <v>25</v>
      </c>
      <c r="B23" s="27">
        <v>43963</v>
      </c>
      <c r="C23" s="23">
        <v>44064</v>
      </c>
      <c r="D23" s="32">
        <f>C23-B23</f>
        <v>101</v>
      </c>
      <c r="E23" s="42" t="s">
        <v>95</v>
      </c>
      <c r="F23" s="25" t="s">
        <v>40</v>
      </c>
      <c r="G23" s="25" t="s">
        <v>93</v>
      </c>
      <c r="H23" s="25" t="s">
        <v>36</v>
      </c>
      <c r="I23" s="25" t="s">
        <v>115</v>
      </c>
      <c r="J23" s="25">
        <v>1</v>
      </c>
      <c r="K23" s="25">
        <v>1</v>
      </c>
      <c r="L23" s="25">
        <v>175</v>
      </c>
      <c r="M23" s="25">
        <v>20.14</v>
      </c>
      <c r="N23" s="25">
        <v>100</v>
      </c>
      <c r="O23" s="25">
        <f>M23*N23*J23</f>
        <v>2014</v>
      </c>
      <c r="P23" s="25">
        <v>0.65</v>
      </c>
      <c r="Q23" s="25">
        <v>0.06</v>
      </c>
      <c r="R23" s="43">
        <f>C23-B23</f>
        <v>101</v>
      </c>
      <c r="S23" s="25"/>
      <c r="T23" s="25"/>
    </row>
    <row r="24" spans="1:20" s="25" customFormat="1" x14ac:dyDescent="0.25">
      <c r="A24" s="25" t="s">
        <v>25</v>
      </c>
      <c r="B24" s="27">
        <v>44025</v>
      </c>
      <c r="C24" s="23">
        <v>44064</v>
      </c>
      <c r="D24" s="32">
        <f>C24-B24</f>
        <v>39</v>
      </c>
      <c r="E24" s="42" t="s">
        <v>66</v>
      </c>
      <c r="F24" s="25" t="s">
        <v>40</v>
      </c>
      <c r="G24" s="25" t="s">
        <v>93</v>
      </c>
      <c r="H24" s="25" t="s">
        <v>36</v>
      </c>
      <c r="I24" s="25" t="s">
        <v>112</v>
      </c>
      <c r="J24" s="25">
        <v>-1</v>
      </c>
      <c r="K24" s="25">
        <v>1</v>
      </c>
      <c r="L24" s="25">
        <v>175</v>
      </c>
      <c r="M24" s="25">
        <v>103</v>
      </c>
      <c r="N24" s="25">
        <v>100</v>
      </c>
      <c r="O24" s="25">
        <f>M24*N24*J24</f>
        <v>-10300</v>
      </c>
      <c r="P24" s="25">
        <v>0.65</v>
      </c>
      <c r="Q24" s="25">
        <v>0.03</v>
      </c>
      <c r="R24" s="43" t="s">
        <v>37</v>
      </c>
    </row>
    <row r="25" spans="1:20" s="25" customFormat="1" x14ac:dyDescent="0.25">
      <c r="A25" s="25" t="s">
        <v>25</v>
      </c>
      <c r="B25" s="27">
        <v>44025</v>
      </c>
      <c r="C25" s="27">
        <v>44025</v>
      </c>
      <c r="D25" s="32">
        <f>C25-B25</f>
        <v>0</v>
      </c>
      <c r="E25" s="44" t="s">
        <v>116</v>
      </c>
      <c r="F25" s="25" t="s">
        <v>40</v>
      </c>
      <c r="G25" s="25" t="s">
        <v>93</v>
      </c>
      <c r="H25" s="25" t="s">
        <v>24</v>
      </c>
      <c r="I25" s="25" t="s">
        <v>113</v>
      </c>
      <c r="J25" s="25">
        <v>1</v>
      </c>
      <c r="K25" s="25">
        <v>100</v>
      </c>
      <c r="M25" s="25">
        <v>277.3</v>
      </c>
      <c r="N25" s="25">
        <v>100</v>
      </c>
      <c r="O25" s="25">
        <f>M25*N25*J25</f>
        <v>27730</v>
      </c>
      <c r="P25" s="25">
        <v>0</v>
      </c>
      <c r="Q25" s="25">
        <v>0.62</v>
      </c>
      <c r="R25" s="43" t="s">
        <v>37</v>
      </c>
    </row>
    <row r="26" spans="1:20" s="25" customFormat="1" x14ac:dyDescent="0.25">
      <c r="A26" s="1" t="s">
        <v>25</v>
      </c>
      <c r="B26" s="7">
        <v>44025</v>
      </c>
      <c r="C26" s="22">
        <v>44064</v>
      </c>
      <c r="D26" s="33">
        <f>C26-B26</f>
        <v>39</v>
      </c>
      <c r="E26" s="35" t="s">
        <v>66</v>
      </c>
      <c r="F26" s="1" t="s">
        <v>39</v>
      </c>
      <c r="G26" s="1" t="s">
        <v>35</v>
      </c>
      <c r="H26" s="1" t="s">
        <v>26</v>
      </c>
      <c r="I26" s="1" t="s">
        <v>111</v>
      </c>
      <c r="J26" s="1">
        <v>1</v>
      </c>
      <c r="K26" s="1">
        <v>1</v>
      </c>
      <c r="L26" s="1">
        <v>230</v>
      </c>
      <c r="M26" s="1">
        <v>4.92</v>
      </c>
      <c r="N26" s="1">
        <v>100</v>
      </c>
      <c r="O26" s="1">
        <f>M26*N26*J26</f>
        <v>492</v>
      </c>
      <c r="P26" s="1">
        <v>0.65</v>
      </c>
      <c r="Q26" s="1">
        <v>0.03</v>
      </c>
      <c r="R26" s="8">
        <f>C26-B26</f>
        <v>39</v>
      </c>
      <c r="S26" s="9"/>
      <c r="T26" s="1">
        <f>SUM(O24:O28)</f>
        <v>17754</v>
      </c>
    </row>
    <row r="27" spans="1:20" s="18" customFormat="1" x14ac:dyDescent="0.25">
      <c r="B27" s="18" t="s">
        <v>62</v>
      </c>
      <c r="C27" s="17"/>
      <c r="D27" s="48"/>
      <c r="E27" s="36"/>
      <c r="F27" s="18" t="s">
        <v>40</v>
      </c>
      <c r="O27" s="47"/>
      <c r="R27" s="20"/>
    </row>
    <row r="28" spans="1:20" s="25" customFormat="1" x14ac:dyDescent="0.25">
      <c r="A28" s="25" t="s">
        <v>43</v>
      </c>
      <c r="B28" s="27">
        <v>43958</v>
      </c>
      <c r="C28" s="23">
        <v>43959</v>
      </c>
      <c r="D28" s="32">
        <f t="shared" ref="D28:D45" si="1">C28-B28</f>
        <v>1</v>
      </c>
      <c r="E28" s="42"/>
      <c r="F28" s="25" t="s">
        <v>40</v>
      </c>
      <c r="I28" s="25" t="s">
        <v>105</v>
      </c>
      <c r="J28" s="25">
        <v>-1</v>
      </c>
      <c r="K28" s="25">
        <v>2</v>
      </c>
      <c r="L28" s="25">
        <v>32.5</v>
      </c>
      <c r="M28" s="25">
        <v>0.84</v>
      </c>
      <c r="N28" s="25">
        <v>200</v>
      </c>
      <c r="O28" s="25">
        <f t="shared" ref="O28:O31" si="2">M28*N28*J28</f>
        <v>-168</v>
      </c>
      <c r="P28" s="25">
        <v>1.3</v>
      </c>
      <c r="Q28" s="25">
        <v>0.03</v>
      </c>
      <c r="R28" s="28"/>
      <c r="T28" s="25">
        <f>SUM(O28:O31)</f>
        <v>0</v>
      </c>
    </row>
    <row r="29" spans="1:20" s="25" customFormat="1" x14ac:dyDescent="0.25">
      <c r="A29" s="25" t="s">
        <v>43</v>
      </c>
      <c r="B29" s="27">
        <v>43959</v>
      </c>
      <c r="C29" s="23">
        <v>43966</v>
      </c>
      <c r="D29" s="32">
        <f t="shared" si="1"/>
        <v>7</v>
      </c>
      <c r="E29" s="42"/>
      <c r="F29" s="25" t="s">
        <v>40</v>
      </c>
      <c r="I29" s="25" t="s">
        <v>104</v>
      </c>
      <c r="J29" s="25">
        <v>-1</v>
      </c>
      <c r="K29" s="25">
        <v>2</v>
      </c>
      <c r="L29" s="25">
        <v>32.5</v>
      </c>
      <c r="M29" s="25">
        <v>0.88</v>
      </c>
      <c r="N29" s="25">
        <v>200</v>
      </c>
      <c r="O29" s="25">
        <f t="shared" si="2"/>
        <v>-176</v>
      </c>
      <c r="P29" s="25">
        <v>1.3</v>
      </c>
      <c r="Q29" s="25">
        <v>0.03</v>
      </c>
      <c r="R29" s="28"/>
    </row>
    <row r="30" spans="1:20" s="25" customFormat="1" x14ac:dyDescent="0.25">
      <c r="A30" s="25" t="s">
        <v>43</v>
      </c>
      <c r="B30" s="27">
        <v>43959</v>
      </c>
      <c r="C30" s="23">
        <v>43959</v>
      </c>
      <c r="D30" s="32">
        <f t="shared" si="1"/>
        <v>0</v>
      </c>
      <c r="E30" s="42"/>
      <c r="F30" s="25" t="s">
        <v>40</v>
      </c>
      <c r="I30" s="46" t="s">
        <v>44</v>
      </c>
      <c r="J30" s="25">
        <v>1</v>
      </c>
      <c r="K30" s="25">
        <v>2</v>
      </c>
      <c r="L30" s="25">
        <v>32.5</v>
      </c>
      <c r="M30" s="25">
        <v>0.21</v>
      </c>
      <c r="N30" s="25">
        <v>200</v>
      </c>
      <c r="O30" s="25">
        <f>M30*N30*J30</f>
        <v>42</v>
      </c>
      <c r="P30" s="25">
        <v>1.3</v>
      </c>
      <c r="Q30" s="25">
        <v>0.03</v>
      </c>
      <c r="R30" s="28"/>
    </row>
    <row r="31" spans="1:20" s="25" customFormat="1" x14ac:dyDescent="0.25">
      <c r="A31" s="25" t="s">
        <v>43</v>
      </c>
      <c r="B31" s="27">
        <v>43963</v>
      </c>
      <c r="C31" s="23">
        <v>43966</v>
      </c>
      <c r="D31" s="32">
        <f t="shared" si="1"/>
        <v>3</v>
      </c>
      <c r="E31" s="42"/>
      <c r="F31" s="25" t="s">
        <v>40</v>
      </c>
      <c r="I31" s="46" t="s">
        <v>45</v>
      </c>
      <c r="J31" s="25">
        <v>1</v>
      </c>
      <c r="K31" s="25">
        <v>2</v>
      </c>
      <c r="L31" s="25">
        <v>32.5</v>
      </c>
      <c r="M31" s="25">
        <v>1.51</v>
      </c>
      <c r="N31" s="25">
        <v>200</v>
      </c>
      <c r="O31" s="25">
        <f t="shared" si="2"/>
        <v>302</v>
      </c>
      <c r="P31" s="25">
        <v>1.3</v>
      </c>
      <c r="Q31" s="25">
        <v>0.03</v>
      </c>
      <c r="R31" s="28"/>
    </row>
    <row r="32" spans="1:20" s="18" customFormat="1" x14ac:dyDescent="0.25">
      <c r="B32" s="18" t="s">
        <v>86</v>
      </c>
      <c r="C32" s="17"/>
      <c r="D32" s="36"/>
      <c r="E32" s="36"/>
      <c r="F32" s="18" t="s">
        <v>40</v>
      </c>
      <c r="R32" s="20"/>
    </row>
    <row r="33" spans="1:19" s="25" customFormat="1" x14ac:dyDescent="0.25">
      <c r="A33" s="25" t="s">
        <v>86</v>
      </c>
      <c r="B33" s="27">
        <v>43160</v>
      </c>
      <c r="C33" s="23">
        <v>43847</v>
      </c>
      <c r="D33" s="32">
        <f t="shared" si="1"/>
        <v>687</v>
      </c>
      <c r="E33" s="38" t="s">
        <v>85</v>
      </c>
      <c r="F33" s="25" t="s">
        <v>40</v>
      </c>
      <c r="G33" s="25" t="s">
        <v>80</v>
      </c>
      <c r="H33" s="25" t="s">
        <v>36</v>
      </c>
      <c r="I33" s="25" t="s">
        <v>87</v>
      </c>
      <c r="J33" s="25">
        <v>-1</v>
      </c>
      <c r="K33" s="25">
        <v>1</v>
      </c>
      <c r="L33" s="25">
        <v>85</v>
      </c>
      <c r="M33" s="25">
        <v>25.85</v>
      </c>
      <c r="N33" s="25">
        <v>100</v>
      </c>
      <c r="O33" s="25">
        <f>J33*M33*N33</f>
        <v>-2585</v>
      </c>
      <c r="P33" s="25">
        <v>7.7</v>
      </c>
      <c r="Q33" s="25">
        <v>0.2</v>
      </c>
      <c r="R33" s="28"/>
    </row>
    <row r="34" spans="1:19" s="25" customFormat="1" x14ac:dyDescent="0.25">
      <c r="A34" s="25" t="s">
        <v>86</v>
      </c>
      <c r="B34" s="27">
        <v>43160</v>
      </c>
      <c r="C34" s="23">
        <v>43238</v>
      </c>
      <c r="D34" s="32">
        <f t="shared" si="1"/>
        <v>78</v>
      </c>
      <c r="E34" s="38" t="s">
        <v>88</v>
      </c>
      <c r="F34" s="25" t="s">
        <v>40</v>
      </c>
      <c r="G34" s="29" t="s">
        <v>89</v>
      </c>
      <c r="H34" s="25" t="s">
        <v>36</v>
      </c>
      <c r="I34" s="25" t="s">
        <v>90</v>
      </c>
      <c r="J34" s="25">
        <v>1</v>
      </c>
      <c r="K34" s="25">
        <v>1</v>
      </c>
      <c r="L34" s="25">
        <v>110</v>
      </c>
      <c r="M34" s="25">
        <v>1.85</v>
      </c>
      <c r="N34" s="25">
        <v>100</v>
      </c>
      <c r="O34" s="25">
        <f>J34*M34*N34</f>
        <v>185</v>
      </c>
      <c r="P34" s="25">
        <v>0.75</v>
      </c>
      <c r="Q34" s="25">
        <v>0.02</v>
      </c>
      <c r="R34" s="28"/>
    </row>
    <row r="35" spans="1:19" s="18" customFormat="1" x14ac:dyDescent="0.25">
      <c r="B35" s="18" t="s">
        <v>65</v>
      </c>
      <c r="C35" s="17"/>
      <c r="D35" s="36"/>
      <c r="E35" s="36"/>
      <c r="F35" s="18" t="s">
        <v>40</v>
      </c>
      <c r="R35" s="20"/>
    </row>
    <row r="36" spans="1:19" s="25" customFormat="1" x14ac:dyDescent="0.25">
      <c r="A36" s="25" t="s">
        <v>65</v>
      </c>
      <c r="B36" s="27">
        <v>42438</v>
      </c>
      <c r="C36" s="23">
        <v>42755</v>
      </c>
      <c r="D36" s="32">
        <f t="shared" si="1"/>
        <v>317</v>
      </c>
      <c r="E36" s="38" t="s">
        <v>134</v>
      </c>
      <c r="F36" s="25" t="s">
        <v>40</v>
      </c>
      <c r="G36" s="25" t="s">
        <v>35</v>
      </c>
      <c r="H36" s="25" t="s">
        <v>26</v>
      </c>
      <c r="I36" s="24" t="s">
        <v>70</v>
      </c>
      <c r="J36" s="25">
        <v>1</v>
      </c>
      <c r="K36" s="25">
        <v>1</v>
      </c>
      <c r="L36" s="25">
        <v>12.75</v>
      </c>
      <c r="M36" s="25">
        <v>1.28</v>
      </c>
      <c r="N36" s="25">
        <v>100</v>
      </c>
      <c r="O36" s="25">
        <f t="shared" ref="O36" si="3">N36*M36*J36</f>
        <v>128</v>
      </c>
      <c r="P36" s="25">
        <v>10.74</v>
      </c>
      <c r="Q36" s="25">
        <v>0.04</v>
      </c>
      <c r="R36" s="28"/>
      <c r="S36" s="25">
        <f>L36-M36</f>
        <v>11.47</v>
      </c>
    </row>
    <row r="37" spans="1:19" s="25" customFormat="1" x14ac:dyDescent="0.25">
      <c r="A37" s="25" t="s">
        <v>65</v>
      </c>
      <c r="B37" s="27">
        <v>42758</v>
      </c>
      <c r="C37" s="27">
        <v>42758</v>
      </c>
      <c r="D37" s="32">
        <f t="shared" si="1"/>
        <v>0</v>
      </c>
      <c r="E37" s="39" t="s">
        <v>116</v>
      </c>
      <c r="F37" s="25" t="s">
        <v>40</v>
      </c>
      <c r="G37" s="38" t="s">
        <v>120</v>
      </c>
      <c r="I37" s="24" t="s">
        <v>82</v>
      </c>
      <c r="J37" s="25">
        <v>-1</v>
      </c>
      <c r="K37" s="25">
        <v>100</v>
      </c>
      <c r="M37" s="25">
        <v>12.75</v>
      </c>
      <c r="N37" s="25">
        <v>100</v>
      </c>
      <c r="O37" s="25">
        <f>N37*M37*J37</f>
        <v>-1275</v>
      </c>
      <c r="P37" s="25">
        <v>20</v>
      </c>
      <c r="R37" s="28"/>
    </row>
    <row r="38" spans="1:19" s="25" customFormat="1" x14ac:dyDescent="0.25">
      <c r="A38" s="25" t="s">
        <v>65</v>
      </c>
      <c r="B38" s="27">
        <v>42762</v>
      </c>
      <c r="C38" s="27">
        <v>42762</v>
      </c>
      <c r="D38" s="32">
        <f t="shared" si="1"/>
        <v>0</v>
      </c>
      <c r="E38" s="39" t="s">
        <v>116</v>
      </c>
      <c r="F38" s="25" t="s">
        <v>40</v>
      </c>
      <c r="G38" s="38" t="s">
        <v>83</v>
      </c>
      <c r="I38" s="24" t="s">
        <v>84</v>
      </c>
      <c r="J38" s="25">
        <v>1</v>
      </c>
      <c r="K38" s="25">
        <v>100</v>
      </c>
      <c r="M38" s="25">
        <v>12.42</v>
      </c>
      <c r="N38" s="25">
        <v>100</v>
      </c>
      <c r="O38" s="25">
        <f>N38*M38*J38</f>
        <v>1242</v>
      </c>
      <c r="P38" s="25">
        <v>9.99</v>
      </c>
      <c r="R38" s="28"/>
    </row>
    <row r="39" spans="1:19" s="18" customFormat="1" x14ac:dyDescent="0.25">
      <c r="B39" s="18" t="s">
        <v>67</v>
      </c>
      <c r="C39" s="17"/>
      <c r="D39" s="36"/>
      <c r="E39" s="36"/>
      <c r="F39" s="18" t="s">
        <v>40</v>
      </c>
      <c r="O39" s="47"/>
      <c r="R39" s="20"/>
    </row>
    <row r="40" spans="1:19" s="24" customFormat="1" x14ac:dyDescent="0.25">
      <c r="A40" s="24" t="s">
        <v>67</v>
      </c>
      <c r="B40" s="23">
        <v>42473</v>
      </c>
      <c r="C40" s="23">
        <v>42503</v>
      </c>
      <c r="D40" s="32">
        <f t="shared" si="1"/>
        <v>30</v>
      </c>
      <c r="E40" s="40" t="s">
        <v>66</v>
      </c>
      <c r="F40" s="24" t="s">
        <v>40</v>
      </c>
      <c r="G40" s="24" t="s">
        <v>35</v>
      </c>
      <c r="H40" s="24" t="s">
        <v>26</v>
      </c>
      <c r="I40" s="24" t="s">
        <v>68</v>
      </c>
      <c r="J40" s="24">
        <v>1</v>
      </c>
      <c r="K40" s="24">
        <v>1</v>
      </c>
      <c r="L40" s="24">
        <v>71.5</v>
      </c>
      <c r="M40" s="24">
        <v>1.82</v>
      </c>
      <c r="N40" s="24">
        <v>100</v>
      </c>
      <c r="O40" s="25">
        <f t="shared" ref="O40:O45" si="4">N40*M40*J40</f>
        <v>182</v>
      </c>
      <c r="P40" s="24">
        <v>10.74</v>
      </c>
      <c r="Q40" s="24">
        <v>0.04</v>
      </c>
      <c r="R40" s="26"/>
    </row>
    <row r="41" spans="1:19" s="24" customFormat="1" x14ac:dyDescent="0.25">
      <c r="A41" s="24" t="s">
        <v>67</v>
      </c>
      <c r="B41" s="23">
        <v>42500</v>
      </c>
      <c r="C41" s="23">
        <v>42503</v>
      </c>
      <c r="D41" s="40">
        <f t="shared" si="1"/>
        <v>3</v>
      </c>
      <c r="E41" s="40" t="s">
        <v>119</v>
      </c>
      <c r="F41" s="24" t="s">
        <v>40</v>
      </c>
      <c r="G41" s="40" t="s">
        <v>72</v>
      </c>
      <c r="H41" s="24" t="s">
        <v>26</v>
      </c>
      <c r="I41" s="24" t="s">
        <v>69</v>
      </c>
      <c r="J41" s="24">
        <v>-1</v>
      </c>
      <c r="K41" s="24">
        <v>1</v>
      </c>
      <c r="L41" s="24">
        <v>71.5</v>
      </c>
      <c r="M41" s="24">
        <v>6.6</v>
      </c>
      <c r="N41" s="24">
        <v>100</v>
      </c>
      <c r="O41" s="25">
        <f t="shared" si="4"/>
        <v>-660</v>
      </c>
      <c r="P41" s="24">
        <v>10.74</v>
      </c>
      <c r="Q41" s="24">
        <v>0.03</v>
      </c>
      <c r="R41" s="26"/>
    </row>
    <row r="42" spans="1:19" s="24" customFormat="1" x14ac:dyDescent="0.25">
      <c r="A42" s="24" t="s">
        <v>67</v>
      </c>
      <c r="B42" s="23">
        <v>42500</v>
      </c>
      <c r="C42" s="23">
        <v>42545</v>
      </c>
      <c r="D42" s="40">
        <f t="shared" si="1"/>
        <v>45</v>
      </c>
      <c r="E42" s="40" t="s">
        <v>118</v>
      </c>
      <c r="F42" s="24" t="s">
        <v>40</v>
      </c>
      <c r="G42" s="40" t="s">
        <v>73</v>
      </c>
      <c r="H42" s="24" t="s">
        <v>26</v>
      </c>
      <c r="I42" s="24" t="s">
        <v>74</v>
      </c>
      <c r="J42" s="24">
        <v>1</v>
      </c>
      <c r="K42" s="24">
        <v>1</v>
      </c>
      <c r="L42" s="24">
        <v>71.5</v>
      </c>
      <c r="M42" s="24">
        <v>7.4</v>
      </c>
      <c r="N42" s="24">
        <v>100</v>
      </c>
      <c r="O42" s="25">
        <f t="shared" si="4"/>
        <v>740</v>
      </c>
      <c r="P42" s="24">
        <v>10.74</v>
      </c>
      <c r="Q42" s="24">
        <v>0.05</v>
      </c>
      <c r="R42" s="26"/>
    </row>
    <row r="43" spans="1:19" s="24" customFormat="1" x14ac:dyDescent="0.25">
      <c r="A43" s="24" t="s">
        <v>67</v>
      </c>
      <c r="B43" s="23">
        <v>42541</v>
      </c>
      <c r="C43" s="23">
        <v>42541</v>
      </c>
      <c r="D43" s="40">
        <f t="shared" si="1"/>
        <v>0</v>
      </c>
      <c r="E43" s="41" t="s">
        <v>116</v>
      </c>
      <c r="F43" s="24" t="s">
        <v>40</v>
      </c>
      <c r="G43" s="40" t="s">
        <v>120</v>
      </c>
      <c r="I43" s="24" t="s">
        <v>117</v>
      </c>
      <c r="J43" s="24">
        <v>-1</v>
      </c>
      <c r="K43" s="24">
        <v>100</v>
      </c>
      <c r="M43" s="24">
        <v>71.5</v>
      </c>
      <c r="N43" s="24">
        <v>100</v>
      </c>
      <c r="O43" s="25">
        <f t="shared" si="4"/>
        <v>-7150</v>
      </c>
      <c r="P43" s="24">
        <v>20</v>
      </c>
      <c r="R43" s="26"/>
    </row>
    <row r="44" spans="1:19" s="24" customFormat="1" x14ac:dyDescent="0.25">
      <c r="A44" s="24" t="s">
        <v>67</v>
      </c>
      <c r="B44" s="23">
        <v>42611</v>
      </c>
      <c r="C44" s="23">
        <v>42611</v>
      </c>
      <c r="D44" s="40">
        <f t="shared" si="1"/>
        <v>0</v>
      </c>
      <c r="E44" s="41" t="s">
        <v>116</v>
      </c>
      <c r="F44" s="24" t="s">
        <v>40</v>
      </c>
      <c r="G44" s="40" t="s">
        <v>75</v>
      </c>
      <c r="I44" s="24" t="s">
        <v>76</v>
      </c>
      <c r="O44" s="25">
        <f t="shared" si="4"/>
        <v>0</v>
      </c>
      <c r="R44" s="26"/>
    </row>
    <row r="45" spans="1:19" s="24" customFormat="1" x14ac:dyDescent="0.25">
      <c r="A45" s="24" t="s">
        <v>67</v>
      </c>
      <c r="B45" s="23">
        <v>42611</v>
      </c>
      <c r="C45" s="23">
        <v>42611</v>
      </c>
      <c r="D45" s="40">
        <f t="shared" si="1"/>
        <v>0</v>
      </c>
      <c r="E45" s="41" t="s">
        <v>116</v>
      </c>
      <c r="F45" s="24" t="s">
        <v>40</v>
      </c>
      <c r="G45" s="40" t="s">
        <v>77</v>
      </c>
      <c r="I45" s="24" t="s">
        <v>123</v>
      </c>
      <c r="J45" s="24">
        <v>1</v>
      </c>
      <c r="K45" s="24">
        <v>50</v>
      </c>
      <c r="M45" s="24">
        <v>75.17</v>
      </c>
      <c r="N45" s="24">
        <v>50</v>
      </c>
      <c r="O45" s="25">
        <f t="shared" si="4"/>
        <v>3758.5</v>
      </c>
      <c r="R45" s="26"/>
    </row>
    <row r="46" spans="1:19" s="18" customFormat="1" x14ac:dyDescent="0.25">
      <c r="B46" s="18" t="s">
        <v>122</v>
      </c>
      <c r="C46" s="17"/>
      <c r="D46" s="36"/>
      <c r="E46" s="36"/>
      <c r="F46" s="18" t="s">
        <v>39</v>
      </c>
      <c r="O46" s="47"/>
      <c r="R46" s="20"/>
    </row>
    <row r="47" spans="1:19" s="25" customFormat="1" x14ac:dyDescent="0.25">
      <c r="A47" s="25" t="s">
        <v>122</v>
      </c>
      <c r="B47" s="27">
        <v>43991</v>
      </c>
      <c r="C47" s="23">
        <v>44029</v>
      </c>
      <c r="D47" s="38">
        <f t="shared" ref="D47:D52" si="5">C47-B47</f>
        <v>38</v>
      </c>
      <c r="E47" s="38" t="s">
        <v>66</v>
      </c>
      <c r="F47" s="25" t="s">
        <v>40</v>
      </c>
      <c r="G47" s="25" t="s">
        <v>80</v>
      </c>
      <c r="H47" s="25" t="s">
        <v>36</v>
      </c>
      <c r="I47" s="25" t="s">
        <v>128</v>
      </c>
      <c r="J47" s="24">
        <v>-1</v>
      </c>
      <c r="K47" s="25">
        <v>1</v>
      </c>
      <c r="L47" s="25">
        <v>60</v>
      </c>
      <c r="M47" s="25">
        <v>1.19</v>
      </c>
      <c r="N47" s="25">
        <v>100</v>
      </c>
      <c r="O47" s="25">
        <f>N47*M47*J47</f>
        <v>-119</v>
      </c>
      <c r="R47" s="28"/>
    </row>
    <row r="48" spans="1:19" s="25" customFormat="1" x14ac:dyDescent="0.25">
      <c r="A48" s="25" t="s">
        <v>122</v>
      </c>
      <c r="B48" s="27">
        <v>43991</v>
      </c>
      <c r="C48" s="23">
        <v>44029</v>
      </c>
      <c r="D48" s="38">
        <f t="shared" si="5"/>
        <v>38</v>
      </c>
      <c r="E48" s="38" t="s">
        <v>66</v>
      </c>
      <c r="F48" s="25" t="s">
        <v>40</v>
      </c>
      <c r="G48" s="25" t="s">
        <v>124</v>
      </c>
      <c r="H48" s="25" t="s">
        <v>26</v>
      </c>
      <c r="I48" s="25" t="s">
        <v>125</v>
      </c>
      <c r="J48" s="25">
        <v>1</v>
      </c>
      <c r="K48" s="25">
        <v>1</v>
      </c>
      <c r="L48" s="25">
        <v>50</v>
      </c>
      <c r="M48" s="25">
        <v>2.2599999999999998</v>
      </c>
      <c r="N48" s="25">
        <v>100</v>
      </c>
      <c r="O48" s="25">
        <f t="shared" ref="O48" si="6">N48*M48*J48</f>
        <v>225.99999999999997</v>
      </c>
      <c r="R48" s="28"/>
    </row>
    <row r="49" spans="1:18" s="25" customFormat="1" x14ac:dyDescent="0.25">
      <c r="A49" s="25" t="s">
        <v>122</v>
      </c>
      <c r="B49" s="27">
        <v>44027</v>
      </c>
      <c r="C49" s="23">
        <v>44029</v>
      </c>
      <c r="D49" s="38">
        <f t="shared" si="5"/>
        <v>2</v>
      </c>
      <c r="E49" s="38" t="s">
        <v>126</v>
      </c>
      <c r="F49" s="25" t="s">
        <v>40</v>
      </c>
      <c r="G49" s="25" t="s">
        <v>127</v>
      </c>
      <c r="H49" s="25" t="s">
        <v>36</v>
      </c>
      <c r="I49" s="25" t="s">
        <v>130</v>
      </c>
      <c r="J49" s="24">
        <v>1</v>
      </c>
      <c r="K49" s="25">
        <v>1</v>
      </c>
      <c r="L49" s="25">
        <v>60</v>
      </c>
      <c r="M49" s="25">
        <v>0.33</v>
      </c>
      <c r="N49" s="25">
        <v>100</v>
      </c>
      <c r="O49" s="25">
        <f>N49*M49*J49</f>
        <v>33</v>
      </c>
      <c r="R49" s="28"/>
    </row>
    <row r="50" spans="1:18" s="25" customFormat="1" x14ac:dyDescent="0.25">
      <c r="A50" s="25" t="s">
        <v>122</v>
      </c>
      <c r="B50" s="27">
        <v>44027</v>
      </c>
      <c r="C50" s="23">
        <v>44029</v>
      </c>
      <c r="D50" s="38">
        <f t="shared" si="5"/>
        <v>2</v>
      </c>
      <c r="E50" s="38" t="s">
        <v>126</v>
      </c>
      <c r="F50" s="25" t="s">
        <v>40</v>
      </c>
      <c r="G50" s="25" t="s">
        <v>127</v>
      </c>
      <c r="H50" s="25" t="s">
        <v>26</v>
      </c>
      <c r="I50" s="25" t="s">
        <v>132</v>
      </c>
      <c r="J50" s="24">
        <v>-1</v>
      </c>
      <c r="K50" s="25">
        <v>1</v>
      </c>
      <c r="L50" s="25">
        <v>50</v>
      </c>
      <c r="M50" s="25">
        <v>1.0900000000000001</v>
      </c>
      <c r="N50" s="25">
        <v>100</v>
      </c>
      <c r="O50" s="25">
        <f t="shared" ref="O50" si="7">N50*M50*J50</f>
        <v>-109.00000000000001</v>
      </c>
      <c r="R50" s="28"/>
    </row>
    <row r="51" spans="1:18" x14ac:dyDescent="0.25">
      <c r="A51" s="1" t="s">
        <v>122</v>
      </c>
      <c r="B51" s="7">
        <v>44027</v>
      </c>
      <c r="C51" s="22">
        <v>44120</v>
      </c>
      <c r="D51" s="37">
        <f t="shared" si="5"/>
        <v>93</v>
      </c>
      <c r="E51" s="37" t="s">
        <v>66</v>
      </c>
      <c r="F51" s="1" t="s">
        <v>39</v>
      </c>
      <c r="G51" s="1" t="s">
        <v>127</v>
      </c>
      <c r="H51" s="1" t="s">
        <v>36</v>
      </c>
      <c r="I51" s="1" t="s">
        <v>131</v>
      </c>
      <c r="J51" s="12">
        <v>-1</v>
      </c>
      <c r="K51" s="1">
        <v>1</v>
      </c>
      <c r="L51" s="1">
        <v>60</v>
      </c>
      <c r="M51" s="1">
        <v>1.19</v>
      </c>
      <c r="N51" s="1">
        <v>100</v>
      </c>
      <c r="O51" s="21">
        <f>N51*M51*J51</f>
        <v>-119</v>
      </c>
    </row>
    <row r="52" spans="1:18" x14ac:dyDescent="0.25">
      <c r="A52" s="1" t="s">
        <v>122</v>
      </c>
      <c r="B52" s="7">
        <v>44027</v>
      </c>
      <c r="C52" s="22">
        <v>44121</v>
      </c>
      <c r="D52" s="37">
        <f t="shared" si="5"/>
        <v>94</v>
      </c>
      <c r="E52" s="37" t="s">
        <v>66</v>
      </c>
      <c r="F52" s="1" t="s">
        <v>39</v>
      </c>
      <c r="G52" s="1" t="s">
        <v>127</v>
      </c>
      <c r="H52" s="1" t="s">
        <v>26</v>
      </c>
      <c r="I52" s="1" t="s">
        <v>129</v>
      </c>
      <c r="J52" s="1">
        <v>1</v>
      </c>
      <c r="K52" s="1">
        <v>1</v>
      </c>
      <c r="L52" s="1">
        <v>50</v>
      </c>
      <c r="M52" s="1">
        <v>5.05</v>
      </c>
      <c r="N52" s="1">
        <v>100</v>
      </c>
      <c r="O52" s="21">
        <f t="shared" ref="O52" si="8">N52*M52*J52</f>
        <v>505</v>
      </c>
    </row>
    <row r="53" spans="1:18" x14ac:dyDescent="0.25">
      <c r="O53" s="21"/>
    </row>
    <row r="54" spans="1:18" x14ac:dyDescent="0.25">
      <c r="O54" s="21"/>
    </row>
    <row r="55" spans="1:18" x14ac:dyDescent="0.25">
      <c r="O55" s="21"/>
    </row>
    <row r="56" spans="1:18" x14ac:dyDescent="0.25">
      <c r="O56" s="21"/>
    </row>
  </sheetData>
  <autoFilter ref="F2:S56" xr:uid="{F69D9E2D-3A08-4496-BA8F-BD6FD221FEF0}"/>
  <sortState xmlns:xlrd2="http://schemas.microsoft.com/office/spreadsheetml/2017/richdata2" ref="B5:T8">
    <sortCondition ref="B4:B8"/>
  </sortState>
  <phoneticPr fontId="5"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4F177-4BFE-41B0-81B8-B91572887E43}">
  <dimension ref="B1:E3"/>
  <sheetViews>
    <sheetView workbookViewId="0">
      <selection activeCell="E12" sqref="E12"/>
    </sheetView>
  </sheetViews>
  <sheetFormatPr defaultRowHeight="15" x14ac:dyDescent="0.25"/>
  <cols>
    <col min="2" max="2" width="33.28515625" bestFit="1" customWidth="1"/>
    <col min="3" max="3" width="26.5703125" bestFit="1" customWidth="1"/>
    <col min="4" max="4" width="32.42578125" bestFit="1" customWidth="1"/>
    <col min="5" max="5" width="46.28515625" customWidth="1"/>
  </cols>
  <sheetData>
    <row r="1" spans="2:5" x14ac:dyDescent="0.25">
      <c r="D1" t="s">
        <v>51</v>
      </c>
      <c r="E1" t="s">
        <v>242</v>
      </c>
    </row>
    <row r="2" spans="2:5" x14ac:dyDescent="0.25">
      <c r="B2" t="s">
        <v>49</v>
      </c>
      <c r="C2" t="s">
        <v>50</v>
      </c>
      <c r="D2" t="s">
        <v>52</v>
      </c>
      <c r="E2" t="s">
        <v>243</v>
      </c>
    </row>
    <row r="3" spans="2:5" x14ac:dyDescent="0.25">
      <c r="C3" t="s">
        <v>53</v>
      </c>
      <c r="D3" t="s">
        <v>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04692-E635-4ECE-8A1E-CDA44C869BE0}">
  <dimension ref="A1:I10"/>
  <sheetViews>
    <sheetView workbookViewId="0">
      <selection activeCell="E10" sqref="E10"/>
    </sheetView>
  </sheetViews>
  <sheetFormatPr defaultColWidth="8.85546875" defaultRowHeight="15" x14ac:dyDescent="0.25"/>
  <cols>
    <col min="1" max="1" width="36.140625" style="49" customWidth="1"/>
    <col min="2" max="2" width="27.28515625" style="49" customWidth="1"/>
    <col min="3" max="3" width="43.7109375" style="49" bestFit="1" customWidth="1"/>
    <col min="4" max="4" width="10.85546875" style="49" bestFit="1" customWidth="1"/>
    <col min="5" max="5" width="8.85546875" style="49"/>
    <col min="6" max="6" width="14.85546875" style="49" bestFit="1" customWidth="1"/>
    <col min="7" max="7" width="20.7109375" style="49" bestFit="1" customWidth="1"/>
    <col min="8" max="8" width="14.140625" style="49" bestFit="1" customWidth="1"/>
    <col min="9" max="9" width="27.7109375" style="49" bestFit="1" customWidth="1"/>
    <col min="10" max="16384" width="8.85546875" style="49"/>
  </cols>
  <sheetData>
    <row r="1" spans="1:9" ht="30" x14ac:dyDescent="0.25">
      <c r="A1" s="49" t="s">
        <v>151</v>
      </c>
      <c r="B1" s="49" t="s">
        <v>0</v>
      </c>
      <c r="C1" s="49" t="s">
        <v>138</v>
      </c>
      <c r="D1" s="49" t="s">
        <v>139</v>
      </c>
      <c r="E1" s="49" t="s">
        <v>142</v>
      </c>
      <c r="F1" s="49" t="s">
        <v>144</v>
      </c>
      <c r="G1" s="49" t="s">
        <v>146</v>
      </c>
      <c r="H1" s="49" t="s">
        <v>148</v>
      </c>
      <c r="I1" s="49" t="s">
        <v>34</v>
      </c>
    </row>
    <row r="2" spans="1:9" ht="43.15" customHeight="1" x14ac:dyDescent="0.25">
      <c r="A2" s="91" t="s">
        <v>150</v>
      </c>
      <c r="B2" s="49" t="s">
        <v>140</v>
      </c>
      <c r="C2" s="49" t="s">
        <v>173</v>
      </c>
      <c r="D2" s="49" t="s">
        <v>141</v>
      </c>
      <c r="E2" s="49" t="s">
        <v>143</v>
      </c>
      <c r="F2" s="49" t="s">
        <v>145</v>
      </c>
      <c r="G2" s="49" t="s">
        <v>147</v>
      </c>
      <c r="H2" s="49" t="s">
        <v>160</v>
      </c>
      <c r="I2" s="49" t="s">
        <v>149</v>
      </c>
    </row>
    <row r="3" spans="1:9" ht="45" x14ac:dyDescent="0.25">
      <c r="A3" s="91"/>
      <c r="B3" s="49" t="s">
        <v>13</v>
      </c>
      <c r="C3" s="49" t="s">
        <v>152</v>
      </c>
      <c r="D3" s="49" t="s">
        <v>141</v>
      </c>
      <c r="E3" s="49" t="s">
        <v>143</v>
      </c>
      <c r="F3" s="49" t="s">
        <v>145</v>
      </c>
      <c r="G3" s="49" t="s">
        <v>153</v>
      </c>
      <c r="H3" s="49" t="s">
        <v>159</v>
      </c>
      <c r="I3" s="49" t="s">
        <v>154</v>
      </c>
    </row>
    <row r="4" spans="1:9" ht="90" x14ac:dyDescent="0.25">
      <c r="A4" s="91"/>
      <c r="B4" s="49" t="s">
        <v>155</v>
      </c>
      <c r="C4" s="49" t="s">
        <v>157</v>
      </c>
      <c r="D4" s="49" t="s">
        <v>141</v>
      </c>
      <c r="E4" s="49" t="s">
        <v>143</v>
      </c>
      <c r="F4" s="49" t="s">
        <v>145</v>
      </c>
      <c r="G4" s="49" t="s">
        <v>147</v>
      </c>
      <c r="H4" s="49" t="s">
        <v>158</v>
      </c>
      <c r="I4" s="49" t="s">
        <v>161</v>
      </c>
    </row>
    <row r="5" spans="1:9" ht="60" x14ac:dyDescent="0.25">
      <c r="A5" s="91"/>
      <c r="B5" s="49" t="s">
        <v>156</v>
      </c>
      <c r="C5" s="49" t="s">
        <v>162</v>
      </c>
      <c r="D5" s="49" t="s">
        <v>141</v>
      </c>
      <c r="E5" s="49" t="s">
        <v>143</v>
      </c>
      <c r="F5" s="49" t="s">
        <v>145</v>
      </c>
      <c r="G5" s="49" t="s">
        <v>153</v>
      </c>
      <c r="H5" s="49" t="s">
        <v>159</v>
      </c>
      <c r="I5" s="49" t="s">
        <v>154</v>
      </c>
    </row>
    <row r="6" spans="1:9" ht="45" x14ac:dyDescent="0.25">
      <c r="A6" s="50" t="s">
        <v>165</v>
      </c>
      <c r="B6" s="49" t="s">
        <v>163</v>
      </c>
      <c r="C6" s="49" t="s">
        <v>164</v>
      </c>
      <c r="D6" s="49" t="s">
        <v>166</v>
      </c>
      <c r="E6" s="49" t="s">
        <v>167</v>
      </c>
      <c r="F6" s="49" t="s">
        <v>168</v>
      </c>
      <c r="G6" s="51" t="s">
        <v>169</v>
      </c>
      <c r="H6" s="49" t="s">
        <v>171</v>
      </c>
      <c r="I6" s="49" t="s">
        <v>170</v>
      </c>
    </row>
    <row r="7" spans="1:9" x14ac:dyDescent="0.25">
      <c r="A7" s="50" t="s">
        <v>172</v>
      </c>
    </row>
    <row r="10" spans="1:9" ht="120" x14ac:dyDescent="0.25">
      <c r="B10" s="50" t="s">
        <v>251</v>
      </c>
      <c r="C10" s="49" t="s">
        <v>252</v>
      </c>
    </row>
  </sheetData>
  <mergeCells count="1">
    <mergeCell ref="A2:A5"/>
  </mergeCells>
  <phoneticPr fontId="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Quick Spread Sheet</vt:lpstr>
      <vt:lpstr>Single</vt:lpstr>
      <vt:lpstr>Closed Trades</vt:lpstr>
      <vt:lpstr>Adjustments</vt:lpstr>
      <vt:lpstr>Strategies</vt:lpstr>
      <vt:lpstr>My Options</vt:lpstr>
      <vt:lpstr>Questions</vt:lpstr>
      <vt:lpstr>Strategies OA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neeraj Mittra</dc:creator>
  <cp:lastModifiedBy>Narayana</cp:lastModifiedBy>
  <dcterms:created xsi:type="dcterms:W3CDTF">2020-07-13T20:51:26Z</dcterms:created>
  <dcterms:modified xsi:type="dcterms:W3CDTF">2020-09-26T08:18:31Z</dcterms:modified>
</cp:coreProperties>
</file>