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M15" i="1"/>
  <c r="M16"/>
  <c r="M17"/>
  <c r="M18"/>
  <c r="M19"/>
  <c r="M20"/>
  <c r="M21"/>
  <c r="M22"/>
  <c r="M23"/>
  <c r="M24"/>
  <c r="M25"/>
  <c r="M26"/>
  <c r="M27"/>
  <c r="M28"/>
  <c r="M14"/>
  <c r="O5"/>
  <c r="O6"/>
  <c r="O4"/>
  <c r="C13" l="1"/>
  <c r="C11"/>
  <c r="C12" s="1"/>
  <c r="I3"/>
  <c r="H10"/>
  <c r="G10"/>
  <c r="F10"/>
  <c r="E10"/>
  <c r="D10"/>
  <c r="C10"/>
  <c r="H9"/>
  <c r="G9"/>
  <c r="J28" s="1"/>
  <c r="F9"/>
  <c r="E9"/>
  <c r="D9"/>
  <c r="C9"/>
  <c r="I4"/>
  <c r="I5"/>
  <c r="I6"/>
  <c r="I7"/>
  <c r="I8"/>
  <c r="J21" l="1"/>
  <c r="L21" s="1"/>
  <c r="J22"/>
  <c r="L22" s="1"/>
  <c r="J20"/>
  <c r="L20" s="1"/>
  <c r="J19"/>
  <c r="L19" s="1"/>
  <c r="K28"/>
  <c r="K18"/>
  <c r="K27"/>
  <c r="K22"/>
  <c r="K25"/>
  <c r="J16"/>
  <c r="L16" s="1"/>
  <c r="C15"/>
  <c r="K5" s="1"/>
  <c r="M5" s="1"/>
  <c r="J17"/>
  <c r="L17" s="1"/>
  <c r="J15"/>
  <c r="L15" s="1"/>
  <c r="J14"/>
  <c r="L14" s="1"/>
  <c r="J18"/>
  <c r="J26"/>
  <c r="L26" s="1"/>
  <c r="J27"/>
  <c r="J24"/>
  <c r="L24" s="1"/>
  <c r="J25"/>
  <c r="J23"/>
  <c r="L23" s="1"/>
  <c r="L28"/>
  <c r="C14"/>
  <c r="K4" s="1"/>
  <c r="M4" s="1"/>
  <c r="K8"/>
  <c r="C16"/>
  <c r="K6" s="1"/>
  <c r="M6" s="1"/>
  <c r="L27" l="1"/>
  <c r="K7"/>
  <c r="M7" s="1"/>
  <c r="L25"/>
  <c r="L18"/>
  <c r="N6"/>
  <c r="N17" l="1"/>
  <c r="N21"/>
  <c r="N25"/>
  <c r="N14"/>
  <c r="N28"/>
  <c r="N26"/>
  <c r="N23"/>
  <c r="N16"/>
  <c r="N27"/>
  <c r="N20"/>
  <c r="N18"/>
  <c r="N15"/>
  <c r="N24"/>
  <c r="N22"/>
  <c r="N19"/>
  <c r="N5"/>
  <c r="N4"/>
</calcChain>
</file>

<file path=xl/sharedStrings.xml><?xml version="1.0" encoding="utf-8"?>
<sst xmlns="http://schemas.openxmlformats.org/spreadsheetml/2006/main" count="65" uniqueCount="49">
  <si>
    <t>Total</t>
  </si>
  <si>
    <t>G</t>
  </si>
  <si>
    <t>CF</t>
  </si>
  <si>
    <t>RSS</t>
  </si>
  <si>
    <r>
      <t>å</t>
    </r>
    <r>
      <rPr>
        <b/>
        <sz val="11.5"/>
        <color theme="1"/>
        <rFont val="Times New Roman"/>
        <family val="1"/>
      </rPr>
      <t>y2i</t>
    </r>
  </si>
  <si>
    <r>
      <t>å</t>
    </r>
    <r>
      <rPr>
        <b/>
        <sz val="11.5"/>
        <color theme="1"/>
        <rFont val="Times New Roman"/>
        <family val="1"/>
      </rPr>
      <t>y2j</t>
    </r>
  </si>
  <si>
    <r>
      <t>å</t>
    </r>
    <r>
      <rPr>
        <b/>
        <sz val="11.5"/>
        <color theme="1"/>
        <rFont val="Times New Roman"/>
        <family val="1"/>
      </rPr>
      <t>y2k</t>
    </r>
  </si>
  <si>
    <t>ANOVA</t>
  </si>
  <si>
    <t>Source of Variation</t>
  </si>
  <si>
    <t>SS</t>
  </si>
  <si>
    <t>df</t>
  </si>
  <si>
    <t>MSS</t>
  </si>
  <si>
    <t>Fcal</t>
  </si>
  <si>
    <t>Fcrit</t>
  </si>
  <si>
    <t>Row</t>
  </si>
  <si>
    <t>Treatment</t>
  </si>
  <si>
    <t>Error</t>
  </si>
  <si>
    <t>Column</t>
  </si>
  <si>
    <t>Brand of Ball</t>
  </si>
  <si>
    <t>Type</t>
  </si>
  <si>
    <t>of</t>
  </si>
  <si>
    <t>Club</t>
  </si>
  <si>
    <t>Comparison Table</t>
  </si>
  <si>
    <t>Pair of Column</t>
  </si>
  <si>
    <t>ni</t>
  </si>
  <si>
    <t>nj</t>
  </si>
  <si>
    <t>Ti</t>
  </si>
  <si>
    <t>Tj</t>
  </si>
  <si>
    <t>|Ti-Tj|</t>
  </si>
  <si>
    <t>CD</t>
  </si>
  <si>
    <t>Inference</t>
  </si>
  <si>
    <t>C1,C2</t>
  </si>
  <si>
    <t>C1,C3</t>
  </si>
  <si>
    <t>C1,C4</t>
  </si>
  <si>
    <t>C1,C5</t>
  </si>
  <si>
    <t>C1,C6</t>
  </si>
  <si>
    <t>C2,C3</t>
  </si>
  <si>
    <t>C2,C4</t>
  </si>
  <si>
    <t>C2,C5</t>
  </si>
  <si>
    <t>C2,C6</t>
  </si>
  <si>
    <t>C3,C4</t>
  </si>
  <si>
    <t>C4,C5</t>
  </si>
  <si>
    <t>C4,C6</t>
  </si>
  <si>
    <t>C3,C5</t>
  </si>
  <si>
    <t>C3,C6</t>
  </si>
  <si>
    <t>C5,C6</t>
  </si>
  <si>
    <t>t(20),0.005</t>
  </si>
  <si>
    <t>Insignificant</t>
  </si>
  <si>
    <t>Significant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</si>
</sst>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</font>
    <font>
      <sz val="11.5"/>
      <name val="Times New Roman"/>
      <family val="1"/>
    </font>
    <font>
      <sz val="11.5"/>
      <color rgb="FF000000"/>
      <name val="Times New Roman"/>
      <family val="1"/>
    </font>
    <font>
      <b/>
      <sz val="11.5"/>
      <color theme="1"/>
      <name val="Symbol"/>
      <family val="1"/>
      <charset val="2"/>
    </font>
    <font>
      <b/>
      <sz val="11.5"/>
      <color theme="1"/>
      <name val="Times New Roman"/>
      <family val="1"/>
    </font>
    <font>
      <b/>
      <sz val="11.5"/>
      <color rgb="FF000000"/>
      <name val="Times New Roman"/>
      <family val="1"/>
    </font>
    <font>
      <b/>
      <sz val="11.5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1" fontId="1" fillId="5" borderId="1" xfId="0" applyNumberFormat="1" applyFont="1" applyFill="1" applyBorder="1" applyAlignment="1">
      <alignment horizontal="center" vertical="center" wrapText="1"/>
    </xf>
    <xf numFmtId="1" fontId="1" fillId="6" borderId="1" xfId="0" applyNumberFormat="1" applyFont="1" applyFill="1" applyBorder="1" applyAlignment="1">
      <alignment horizontal="center" vertical="center" wrapText="1"/>
    </xf>
    <xf numFmtId="1" fontId="1" fillId="7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>
      <selection activeCell="Q8" sqref="Q8"/>
    </sheetView>
  </sheetViews>
  <sheetFormatPr defaultColWidth="11.140625" defaultRowHeight="15"/>
  <cols>
    <col min="1" max="1" width="11.140625" style="3"/>
    <col min="2" max="2" width="9.28515625" style="3" customWidth="1"/>
    <col min="3" max="3" width="8.7109375" style="3" customWidth="1"/>
    <col min="4" max="4" width="9.42578125" style="3" customWidth="1"/>
    <col min="5" max="5" width="8.85546875" style="3" customWidth="1"/>
    <col min="6" max="6" width="9" style="3" customWidth="1"/>
    <col min="7" max="7" width="19.140625" style="3" customWidth="1"/>
    <col min="8" max="8" width="8.7109375" style="3" customWidth="1"/>
    <col min="9" max="9" width="8.42578125" style="3" customWidth="1"/>
    <col min="10" max="10" width="20.28515625" style="3" customWidth="1"/>
    <col min="11" max="11" width="9.5703125" style="3" customWidth="1"/>
    <col min="12" max="12" width="8.42578125" style="3" customWidth="1"/>
    <col min="13" max="13" width="13.28515625" style="3" customWidth="1"/>
    <col min="14" max="14" width="8" style="3" customWidth="1"/>
    <col min="15" max="15" width="13.7109375" style="3" customWidth="1"/>
    <col min="16" max="16384" width="11.140625" style="3"/>
  </cols>
  <sheetData>
    <row r="1" spans="1:15">
      <c r="B1" s="14" t="s">
        <v>18</v>
      </c>
      <c r="C1" s="14"/>
      <c r="D1" s="14"/>
      <c r="E1" s="14"/>
      <c r="F1" s="14"/>
      <c r="G1" s="14"/>
      <c r="H1" s="14"/>
      <c r="I1" s="14"/>
    </row>
    <row r="2" spans="1:15">
      <c r="B2" s="1"/>
      <c r="C2" s="1">
        <v>1</v>
      </c>
      <c r="D2" s="2">
        <v>2</v>
      </c>
      <c r="E2" s="1">
        <v>3</v>
      </c>
      <c r="F2" s="2">
        <v>4</v>
      </c>
      <c r="G2" s="1">
        <v>5</v>
      </c>
      <c r="H2" s="1">
        <v>6</v>
      </c>
      <c r="I2" s="11" t="s">
        <v>0</v>
      </c>
      <c r="J2" s="11" t="s">
        <v>7</v>
      </c>
      <c r="K2" s="11"/>
      <c r="L2" s="11"/>
      <c r="M2" s="11"/>
      <c r="N2" s="11"/>
      <c r="O2" s="11"/>
    </row>
    <row r="3" spans="1:15">
      <c r="B3" s="1">
        <v>1</v>
      </c>
      <c r="C3" s="4">
        <v>133</v>
      </c>
      <c r="D3" s="5">
        <v>139</v>
      </c>
      <c r="E3" s="6">
        <v>140</v>
      </c>
      <c r="F3" s="7">
        <v>140</v>
      </c>
      <c r="G3" s="8">
        <v>145</v>
      </c>
      <c r="H3" s="9">
        <v>138</v>
      </c>
      <c r="I3" s="13">
        <f>SUM(C3:H3)</f>
        <v>835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</row>
    <row r="4" spans="1:15">
      <c r="B4" s="1">
        <v>2</v>
      </c>
      <c r="C4" s="5">
        <v>136</v>
      </c>
      <c r="D4" s="6">
        <v>141</v>
      </c>
      <c r="E4" s="7">
        <v>143</v>
      </c>
      <c r="F4" s="8">
        <v>146</v>
      </c>
      <c r="G4" s="9">
        <v>139</v>
      </c>
      <c r="H4" s="4">
        <v>142</v>
      </c>
      <c r="I4" s="13">
        <f t="shared" ref="I4:I8" si="0">SUM(C4:H4)</f>
        <v>847</v>
      </c>
      <c r="J4" s="11" t="s">
        <v>14</v>
      </c>
      <c r="K4" s="11">
        <f>C14/6-C12</f>
        <v>125.55555555562023</v>
      </c>
      <c r="L4" s="11">
        <v>5</v>
      </c>
      <c r="M4" s="11">
        <f>K4/L4</f>
        <v>25.111111111124046</v>
      </c>
      <c r="N4" s="11">
        <f>M4/$M$7</f>
        <v>3.108665749660958</v>
      </c>
      <c r="O4" s="11">
        <f>FINV(0.01,5,20)</f>
        <v>4.1026846292431784</v>
      </c>
    </row>
    <row r="5" spans="1:15">
      <c r="B5" s="1">
        <v>3</v>
      </c>
      <c r="C5" s="6">
        <v>140</v>
      </c>
      <c r="D5" s="7">
        <v>138</v>
      </c>
      <c r="E5" s="8">
        <v>142</v>
      </c>
      <c r="F5" s="9">
        <v>139</v>
      </c>
      <c r="G5" s="4">
        <v>139</v>
      </c>
      <c r="H5" s="5">
        <v>141</v>
      </c>
      <c r="I5" s="13">
        <f t="shared" si="0"/>
        <v>839</v>
      </c>
      <c r="J5" s="18" t="s">
        <v>17</v>
      </c>
      <c r="K5" s="18">
        <f>C15/6-C12</f>
        <v>167.55555555562023</v>
      </c>
      <c r="L5" s="18">
        <v>5</v>
      </c>
      <c r="M5" s="18">
        <f t="shared" ref="M5:M7" si="1">K5/L5</f>
        <v>33.511111111124045</v>
      </c>
      <c r="N5" s="18">
        <f>M5/$M$7</f>
        <v>4.1485557083965654</v>
      </c>
      <c r="O5" s="18">
        <f t="shared" ref="O5:O6" si="2">FINV(0.01,5,20)</f>
        <v>4.1026846292431784</v>
      </c>
    </row>
    <row r="6" spans="1:15">
      <c r="A6" s="10" t="s">
        <v>19</v>
      </c>
      <c r="B6" s="1">
        <v>4</v>
      </c>
      <c r="C6" s="7">
        <v>129</v>
      </c>
      <c r="D6" s="8">
        <v>132</v>
      </c>
      <c r="E6" s="9">
        <v>137</v>
      </c>
      <c r="F6" s="4">
        <v>136</v>
      </c>
      <c r="G6" s="5">
        <v>140</v>
      </c>
      <c r="H6" s="6">
        <v>138</v>
      </c>
      <c r="I6" s="13">
        <f t="shared" si="0"/>
        <v>812</v>
      </c>
      <c r="J6" s="11" t="s">
        <v>15</v>
      </c>
      <c r="K6" s="11">
        <f>C16/6-C12</f>
        <v>7.5555555556202307</v>
      </c>
      <c r="L6" s="11">
        <v>5</v>
      </c>
      <c r="M6" s="11">
        <f t="shared" si="1"/>
        <v>1.5111111111240461</v>
      </c>
      <c r="N6" s="11">
        <f>M6/$M$7</f>
        <v>0.18707015130853605</v>
      </c>
      <c r="O6" s="11">
        <f t="shared" si="2"/>
        <v>4.1026846292431784</v>
      </c>
    </row>
    <row r="7" spans="1:15">
      <c r="A7" s="10" t="s">
        <v>20</v>
      </c>
      <c r="B7" s="1">
        <v>5</v>
      </c>
      <c r="C7" s="8">
        <v>132</v>
      </c>
      <c r="D7" s="9">
        <v>144</v>
      </c>
      <c r="E7" s="4">
        <v>143</v>
      </c>
      <c r="F7" s="5">
        <v>142</v>
      </c>
      <c r="G7" s="6">
        <v>142</v>
      </c>
      <c r="H7" s="7">
        <v>140</v>
      </c>
      <c r="I7" s="13">
        <f t="shared" si="0"/>
        <v>843</v>
      </c>
      <c r="J7" s="11" t="s">
        <v>16</v>
      </c>
      <c r="K7" s="11">
        <f>K8-(K6+K5+K4)</f>
        <v>161.5555555553874</v>
      </c>
      <c r="L7" s="11">
        <v>20</v>
      </c>
      <c r="M7" s="11">
        <f t="shared" si="1"/>
        <v>8.07777777776937</v>
      </c>
      <c r="N7" s="11"/>
      <c r="O7" s="11"/>
    </row>
    <row r="8" spans="1:15">
      <c r="A8" s="10" t="s">
        <v>21</v>
      </c>
      <c r="B8" s="1">
        <v>6</v>
      </c>
      <c r="C8" s="9">
        <v>138</v>
      </c>
      <c r="D8" s="4">
        <v>140</v>
      </c>
      <c r="E8" s="5">
        <v>141</v>
      </c>
      <c r="F8" s="6">
        <v>137</v>
      </c>
      <c r="G8" s="7">
        <v>141</v>
      </c>
      <c r="H8" s="8">
        <v>139</v>
      </c>
      <c r="I8" s="13">
        <f t="shared" si="0"/>
        <v>836</v>
      </c>
      <c r="J8" s="11" t="s">
        <v>0</v>
      </c>
      <c r="K8" s="11">
        <f>C13-C12</f>
        <v>462.22222222224809</v>
      </c>
      <c r="L8" s="11"/>
      <c r="M8" s="11"/>
      <c r="N8" s="11"/>
      <c r="O8" s="11"/>
    </row>
    <row r="9" spans="1:15">
      <c r="B9" s="11" t="s">
        <v>0</v>
      </c>
      <c r="C9" s="13">
        <f>SUM(C3:C8)</f>
        <v>808</v>
      </c>
      <c r="D9" s="13">
        <f>SUM(D3:D8)</f>
        <v>834</v>
      </c>
      <c r="E9" s="13">
        <f>SUM(E3:E8)</f>
        <v>846</v>
      </c>
      <c r="F9" s="13">
        <f>SUM(F3:F8)</f>
        <v>840</v>
      </c>
      <c r="G9" s="13">
        <f>SUM(G3:G8)</f>
        <v>846</v>
      </c>
      <c r="H9" s="13">
        <f>SUM(H3:H8)</f>
        <v>838</v>
      </c>
      <c r="I9" s="12"/>
    </row>
    <row r="10" spans="1:15">
      <c r="B10" s="15" t="s">
        <v>0</v>
      </c>
      <c r="C10" s="13">
        <f>C3+D8+E7+F6+G5+H4</f>
        <v>833</v>
      </c>
      <c r="D10" s="13">
        <f>D3+E8+F7+G6+H5+C4</f>
        <v>839</v>
      </c>
      <c r="E10" s="13">
        <f>E3+D4+C5+H6+G7+F8</f>
        <v>838</v>
      </c>
      <c r="F10" s="13">
        <f>F3+E4+D5+C6+H7+G8</f>
        <v>831</v>
      </c>
      <c r="G10" s="13">
        <f>G3+F4+E5+D6+C7+H8</f>
        <v>836</v>
      </c>
      <c r="H10" s="13">
        <f>H3+G4+F5+E6+D7+C8</f>
        <v>835</v>
      </c>
      <c r="I10" s="12"/>
    </row>
    <row r="11" spans="1:15">
      <c r="B11" s="11" t="s">
        <v>1</v>
      </c>
      <c r="C11" s="16">
        <f>SUM(C3:H8)</f>
        <v>5012</v>
      </c>
    </row>
    <row r="12" spans="1:15">
      <c r="B12" s="11" t="s">
        <v>2</v>
      </c>
      <c r="C12" s="11">
        <f>C11^2/36</f>
        <v>697781.77777777775</v>
      </c>
      <c r="G12" s="11" t="s">
        <v>22</v>
      </c>
      <c r="H12" s="11"/>
      <c r="I12" s="11"/>
      <c r="J12" s="11"/>
      <c r="K12" s="11"/>
      <c r="L12" s="11"/>
      <c r="M12" s="11"/>
      <c r="N12" s="11"/>
      <c r="O12" s="11"/>
    </row>
    <row r="13" spans="1:15">
      <c r="B13" s="11" t="s">
        <v>3</v>
      </c>
      <c r="C13" s="11">
        <f>SUMSQ(C3:H8)</f>
        <v>698244</v>
      </c>
      <c r="G13" s="11" t="s">
        <v>23</v>
      </c>
      <c r="H13" s="11" t="s">
        <v>24</v>
      </c>
      <c r="I13" s="11" t="s">
        <v>25</v>
      </c>
      <c r="J13" s="11" t="s">
        <v>26</v>
      </c>
      <c r="K13" s="11" t="s">
        <v>27</v>
      </c>
      <c r="L13" s="11" t="s">
        <v>28</v>
      </c>
      <c r="M13" s="11" t="s">
        <v>46</v>
      </c>
      <c r="N13" s="11" t="s">
        <v>29</v>
      </c>
      <c r="O13" s="11" t="s">
        <v>30</v>
      </c>
    </row>
    <row r="14" spans="1:15">
      <c r="B14" s="17" t="s">
        <v>4</v>
      </c>
      <c r="C14" s="11">
        <f>SUMSQ(I3:I8)</f>
        <v>4187444</v>
      </c>
      <c r="G14" s="11" t="s">
        <v>31</v>
      </c>
      <c r="H14" s="11">
        <v>6</v>
      </c>
      <c r="I14" s="11">
        <v>6</v>
      </c>
      <c r="J14" s="11">
        <f>$C$9/6</f>
        <v>134.66666666666666</v>
      </c>
      <c r="K14" s="11">
        <v>139</v>
      </c>
      <c r="L14" s="11">
        <f>ABS(J14-K14)</f>
        <v>4.3333333333333428</v>
      </c>
      <c r="M14" s="11">
        <f>TINV(0.01,20)</f>
        <v>2.8453397066478177</v>
      </c>
      <c r="N14" s="11">
        <f>M14*SQRT($M$7*(1/H14+1/I14))</f>
        <v>4.6689524162479632</v>
      </c>
      <c r="O14" s="11" t="s">
        <v>47</v>
      </c>
    </row>
    <row r="15" spans="1:15">
      <c r="B15" s="17" t="s">
        <v>5</v>
      </c>
      <c r="C15" s="11">
        <f>SUMSQ(C9:H9)</f>
        <v>4187696</v>
      </c>
      <c r="G15" s="11" t="s">
        <v>32</v>
      </c>
      <c r="H15" s="11">
        <v>6</v>
      </c>
      <c r="I15" s="11">
        <v>6</v>
      </c>
      <c r="J15" s="11">
        <f t="shared" ref="J15:J18" si="3">$C$9/6</f>
        <v>134.66666666666666</v>
      </c>
      <c r="K15" s="11">
        <v>141</v>
      </c>
      <c r="L15" s="11">
        <f t="shared" ref="L15:L28" si="4">ABS(J15-K15)</f>
        <v>6.3333333333333428</v>
      </c>
      <c r="M15" s="11">
        <f t="shared" ref="M15:M28" si="5">TINV(0.01,20)</f>
        <v>2.8453397066478177</v>
      </c>
      <c r="N15" s="11">
        <f>M15*SQRT($M$7*(1/H15+1/I15))</f>
        <v>4.6689524162479632</v>
      </c>
      <c r="O15" s="11" t="s">
        <v>48</v>
      </c>
    </row>
    <row r="16" spans="1:15">
      <c r="B16" s="17" t="s">
        <v>6</v>
      </c>
      <c r="C16" s="11">
        <f>SUMSQ(C10:H10)</f>
        <v>4186736</v>
      </c>
      <c r="G16" s="11" t="s">
        <v>33</v>
      </c>
      <c r="H16" s="11">
        <v>6</v>
      </c>
      <c r="I16" s="11">
        <v>6</v>
      </c>
      <c r="J16" s="11">
        <f t="shared" si="3"/>
        <v>134.66666666666666</v>
      </c>
      <c r="K16" s="11">
        <v>140</v>
      </c>
      <c r="L16" s="11">
        <f t="shared" si="4"/>
        <v>5.3333333333333428</v>
      </c>
      <c r="M16" s="11">
        <f t="shared" si="5"/>
        <v>2.8453397066478177</v>
      </c>
      <c r="N16" s="11">
        <f>M16*SQRT($M$7*(1/H16+1/I16))</f>
        <v>4.6689524162479632</v>
      </c>
      <c r="O16" s="11" t="s">
        <v>48</v>
      </c>
    </row>
    <row r="17" spans="7:15">
      <c r="G17" s="11" t="s">
        <v>34</v>
      </c>
      <c r="H17" s="11">
        <v>6</v>
      </c>
      <c r="I17" s="11">
        <v>6</v>
      </c>
      <c r="J17" s="11">
        <f t="shared" si="3"/>
        <v>134.66666666666666</v>
      </c>
      <c r="K17" s="11">
        <v>141</v>
      </c>
      <c r="L17" s="11">
        <f t="shared" si="4"/>
        <v>6.3333333333333428</v>
      </c>
      <c r="M17" s="11">
        <f t="shared" si="5"/>
        <v>2.8453397066478177</v>
      </c>
      <c r="N17" s="11">
        <f>M17*SQRT($M$7*(1/H17+1/I17))</f>
        <v>4.6689524162479632</v>
      </c>
      <c r="O17" s="11" t="s">
        <v>48</v>
      </c>
    </row>
    <row r="18" spans="7:15">
      <c r="G18" s="11" t="s">
        <v>35</v>
      </c>
      <c r="H18" s="11">
        <v>6</v>
      </c>
      <c r="I18" s="11">
        <v>6</v>
      </c>
      <c r="J18" s="11">
        <f t="shared" si="3"/>
        <v>134.66666666666666</v>
      </c>
      <c r="K18" s="11">
        <f>$H$9/6</f>
        <v>139.66666666666666</v>
      </c>
      <c r="L18" s="11">
        <f t="shared" si="4"/>
        <v>5</v>
      </c>
      <c r="M18" s="11">
        <f t="shared" si="5"/>
        <v>2.8453397066478177</v>
      </c>
      <c r="N18" s="11">
        <f>M18*SQRT($M$7*(1/H18+1/I18))</f>
        <v>4.6689524162479632</v>
      </c>
      <c r="O18" s="11" t="s">
        <v>48</v>
      </c>
    </row>
    <row r="19" spans="7:15">
      <c r="G19" s="11" t="s">
        <v>36</v>
      </c>
      <c r="H19" s="11">
        <v>6</v>
      </c>
      <c r="I19" s="11">
        <v>6</v>
      </c>
      <c r="J19" s="16">
        <f>$D$9/6</f>
        <v>139</v>
      </c>
      <c r="K19" s="11">
        <v>141</v>
      </c>
      <c r="L19" s="11">
        <f t="shared" si="4"/>
        <v>2</v>
      </c>
      <c r="M19" s="11">
        <f t="shared" si="5"/>
        <v>2.8453397066478177</v>
      </c>
      <c r="N19" s="11">
        <f>M19*SQRT($M$7*(1/H19+1/I19))</f>
        <v>4.6689524162479632</v>
      </c>
      <c r="O19" s="11" t="s">
        <v>47</v>
      </c>
    </row>
    <row r="20" spans="7:15">
      <c r="G20" s="11" t="s">
        <v>37</v>
      </c>
      <c r="H20" s="11">
        <v>6</v>
      </c>
      <c r="I20" s="11">
        <v>6</v>
      </c>
      <c r="J20" s="16">
        <f t="shared" ref="J20:J22" si="6">$D$9/6</f>
        <v>139</v>
      </c>
      <c r="K20" s="11">
        <v>140</v>
      </c>
      <c r="L20" s="11">
        <f t="shared" si="4"/>
        <v>1</v>
      </c>
      <c r="M20" s="11">
        <f t="shared" si="5"/>
        <v>2.8453397066478177</v>
      </c>
      <c r="N20" s="11">
        <f>M20*SQRT($M$7*(1/H20+1/I20))</f>
        <v>4.6689524162479632</v>
      </c>
      <c r="O20" s="11" t="s">
        <v>47</v>
      </c>
    </row>
    <row r="21" spans="7:15">
      <c r="G21" s="11" t="s">
        <v>38</v>
      </c>
      <c r="H21" s="11">
        <v>6</v>
      </c>
      <c r="I21" s="11">
        <v>6</v>
      </c>
      <c r="J21" s="16">
        <f t="shared" si="6"/>
        <v>139</v>
      </c>
      <c r="K21" s="11">
        <v>141</v>
      </c>
      <c r="L21" s="11">
        <f t="shared" si="4"/>
        <v>2</v>
      </c>
      <c r="M21" s="11">
        <f t="shared" si="5"/>
        <v>2.8453397066478177</v>
      </c>
      <c r="N21" s="11">
        <f>M21*SQRT($M$7*(1/H21+1/I21))</f>
        <v>4.6689524162479632</v>
      </c>
      <c r="O21" s="11" t="s">
        <v>47</v>
      </c>
    </row>
    <row r="22" spans="7:15">
      <c r="G22" s="11" t="s">
        <v>39</v>
      </c>
      <c r="H22" s="11">
        <v>6</v>
      </c>
      <c r="I22" s="11">
        <v>6</v>
      </c>
      <c r="J22" s="16">
        <f t="shared" si="6"/>
        <v>139</v>
      </c>
      <c r="K22" s="11">
        <f>$H$9/6</f>
        <v>139.66666666666666</v>
      </c>
      <c r="L22" s="11">
        <f t="shared" si="4"/>
        <v>0.66666666666665719</v>
      </c>
      <c r="M22" s="11">
        <f t="shared" si="5"/>
        <v>2.8453397066478177</v>
      </c>
      <c r="N22" s="11">
        <f>M22*SQRT($M$7*(1/H22+1/I22))</f>
        <v>4.6689524162479632</v>
      </c>
      <c r="O22" s="11" t="s">
        <v>47</v>
      </c>
    </row>
    <row r="23" spans="7:15">
      <c r="G23" s="11" t="s">
        <v>40</v>
      </c>
      <c r="H23" s="11">
        <v>6</v>
      </c>
      <c r="I23" s="11">
        <v>6</v>
      </c>
      <c r="J23" s="11">
        <f>$E$9/6</f>
        <v>141</v>
      </c>
      <c r="K23" s="11">
        <v>140</v>
      </c>
      <c r="L23" s="11">
        <f t="shared" si="4"/>
        <v>1</v>
      </c>
      <c r="M23" s="11">
        <f t="shared" si="5"/>
        <v>2.8453397066478177</v>
      </c>
      <c r="N23" s="11">
        <f>M23*SQRT($M$7*(1/H23+1/I23))</f>
        <v>4.6689524162479632</v>
      </c>
      <c r="O23" s="11" t="s">
        <v>47</v>
      </c>
    </row>
    <row r="24" spans="7:15">
      <c r="G24" s="11" t="s">
        <v>43</v>
      </c>
      <c r="H24" s="11">
        <v>6</v>
      </c>
      <c r="I24" s="11">
        <v>6</v>
      </c>
      <c r="J24" s="11">
        <f t="shared" ref="J24:J25" si="7">$E$9/6</f>
        <v>141</v>
      </c>
      <c r="K24" s="11">
        <v>141</v>
      </c>
      <c r="L24" s="11">
        <f t="shared" si="4"/>
        <v>0</v>
      </c>
      <c r="M24" s="11">
        <f t="shared" si="5"/>
        <v>2.8453397066478177</v>
      </c>
      <c r="N24" s="11">
        <f>M24*SQRT($M$7*(1/H24+1/I24))</f>
        <v>4.6689524162479632</v>
      </c>
      <c r="O24" s="11" t="s">
        <v>47</v>
      </c>
    </row>
    <row r="25" spans="7:15">
      <c r="G25" s="11" t="s">
        <v>44</v>
      </c>
      <c r="H25" s="11">
        <v>6</v>
      </c>
      <c r="I25" s="11">
        <v>6</v>
      </c>
      <c r="J25" s="11">
        <f t="shared" si="7"/>
        <v>141</v>
      </c>
      <c r="K25" s="11">
        <f>$H$9/6</f>
        <v>139.66666666666666</v>
      </c>
      <c r="L25" s="11">
        <f t="shared" si="4"/>
        <v>1.3333333333333428</v>
      </c>
      <c r="M25" s="11">
        <f t="shared" si="5"/>
        <v>2.8453397066478177</v>
      </c>
      <c r="N25" s="11">
        <f>M25*SQRT($M$7*(1/H25+1/I25))</f>
        <v>4.6689524162479632</v>
      </c>
      <c r="O25" s="11" t="s">
        <v>47</v>
      </c>
    </row>
    <row r="26" spans="7:15">
      <c r="G26" s="11" t="s">
        <v>41</v>
      </c>
      <c r="H26" s="11">
        <v>6</v>
      </c>
      <c r="I26" s="11">
        <v>6</v>
      </c>
      <c r="J26" s="11">
        <f>$F$9/6</f>
        <v>140</v>
      </c>
      <c r="K26" s="11">
        <v>141</v>
      </c>
      <c r="L26" s="11">
        <f t="shared" si="4"/>
        <v>1</v>
      </c>
      <c r="M26" s="11">
        <f t="shared" si="5"/>
        <v>2.8453397066478177</v>
      </c>
      <c r="N26" s="11">
        <f>M26*SQRT($M$7*(1/H26+1/I26))</f>
        <v>4.6689524162479632</v>
      </c>
      <c r="O26" s="11" t="s">
        <v>47</v>
      </c>
    </row>
    <row r="27" spans="7:15">
      <c r="G27" s="11" t="s">
        <v>42</v>
      </c>
      <c r="H27" s="11">
        <v>6</v>
      </c>
      <c r="I27" s="11">
        <v>6</v>
      </c>
      <c r="J27" s="11">
        <f>$F$9/6</f>
        <v>140</v>
      </c>
      <c r="K27" s="11">
        <f>$H$9/6</f>
        <v>139.66666666666666</v>
      </c>
      <c r="L27" s="11">
        <f t="shared" si="4"/>
        <v>0.33333333333334281</v>
      </c>
      <c r="M27" s="11">
        <f t="shared" si="5"/>
        <v>2.8453397066478177</v>
      </c>
      <c r="N27" s="11">
        <f>M27*SQRT($M$7*(1/H27+1/I27))</f>
        <v>4.6689524162479632</v>
      </c>
      <c r="O27" s="11" t="s">
        <v>47</v>
      </c>
    </row>
    <row r="28" spans="7:15">
      <c r="G28" s="11" t="s">
        <v>45</v>
      </c>
      <c r="H28" s="11">
        <v>6</v>
      </c>
      <c r="I28" s="11">
        <v>6</v>
      </c>
      <c r="J28" s="11">
        <f>$G$9/6</f>
        <v>141</v>
      </c>
      <c r="K28" s="11">
        <f>$H$9/6</f>
        <v>139.66666666666666</v>
      </c>
      <c r="L28" s="11">
        <f t="shared" si="4"/>
        <v>1.3333333333333428</v>
      </c>
      <c r="M28" s="11">
        <f t="shared" si="5"/>
        <v>2.8453397066478177</v>
      </c>
      <c r="N28" s="11">
        <f>M28*SQRT($M$7*(1/H28+1/I28))</f>
        <v>4.6689524162479632</v>
      </c>
      <c r="O28" s="11" t="s">
        <v>47</v>
      </c>
    </row>
  </sheetData>
  <mergeCells count="1">
    <mergeCell ref="B1:I1"/>
  </mergeCells>
  <pageMargins left="1.25" right="1.25" top="1" bottom="0.79166666666666696" header="0.25" footer="0.25"/>
  <pageSetup orientation="portrait" r:id="rId1"/>
  <ignoredErrors>
    <ignoredError sqref="I3:I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2019-08-28T16:48:28Z</dcterms:created>
  <dcterms:modified xsi:type="dcterms:W3CDTF">2019-09-04T17:27:22Z</dcterms:modified>
</cp:coreProperties>
</file>